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28680" yWindow="-120" windowWidth="19420" windowHeight="11020" activeTab="1"/>
  </bookViews>
  <sheets>
    <sheet name="设备清单" sheetId="1" r:id="rId1"/>
    <sheet name="参考品牌" sheetId="6" r:id="rId2"/>
    <sheet name="市场价" sheetId="10" state="hidden" r:id="rId3"/>
  </sheets>
  <definedNames>
    <definedName name="_xlnm._FilterDatabase" localSheetId="0" hidden="1">设备清单!$A$2:$G$271</definedName>
    <definedName name="_xlnm.Print_Area" localSheetId="0">设备清单!$A$1:$G$271</definedName>
  </definedNames>
  <calcPr calcId="145621"/>
</workbook>
</file>

<file path=xl/calcChain.xml><?xml version="1.0" encoding="utf-8"?>
<calcChain xmlns="http://schemas.openxmlformats.org/spreadsheetml/2006/main">
  <c r="F270" i="1" l="1"/>
  <c r="F56" i="1" l="1"/>
  <c r="F54" i="1"/>
  <c r="F32" i="1"/>
  <c r="F25" i="1"/>
  <c r="F20" i="1"/>
  <c r="F16" i="1"/>
  <c r="F12" i="1"/>
  <c r="F13" i="1"/>
  <c r="F5" i="1"/>
  <c r="F26" i="1"/>
  <c r="F18" i="1"/>
  <c r="F266" i="1"/>
  <c r="F265" i="1"/>
  <c r="F264" i="1"/>
  <c r="F263" i="1"/>
  <c r="F262" i="1"/>
  <c r="F261" i="1"/>
  <c r="F260" i="1"/>
  <c r="F259" i="1"/>
  <c r="F258" i="1"/>
  <c r="F257" i="1"/>
  <c r="F256" i="1"/>
  <c r="C254" i="1"/>
  <c r="F254" i="1" s="1"/>
  <c r="F253" i="1" s="1"/>
  <c r="F252" i="1"/>
  <c r="F251" i="1"/>
  <c r="F250" i="1"/>
  <c r="F249" i="1"/>
  <c r="F247" i="1"/>
  <c r="F246" i="1"/>
  <c r="F245" i="1"/>
  <c r="C244" i="1"/>
  <c r="F244" i="1" s="1"/>
  <c r="F243" i="1"/>
  <c r="F242" i="1"/>
  <c r="F241" i="1"/>
  <c r="F239" i="1"/>
  <c r="F238" i="1"/>
  <c r="C237" i="1"/>
  <c r="F237" i="1" s="1"/>
  <c r="F236" i="1"/>
  <c r="F235" i="1"/>
  <c r="F234" i="1"/>
  <c r="F233" i="1"/>
  <c r="F232" i="1"/>
  <c r="F231" i="1"/>
  <c r="F230" i="1"/>
  <c r="F229" i="1"/>
  <c r="F228" i="1"/>
  <c r="F227" i="1"/>
  <c r="F226" i="1"/>
  <c r="F225" i="1"/>
  <c r="F224" i="1"/>
  <c r="F223" i="1"/>
  <c r="C221" i="1"/>
  <c r="F221" i="1" s="1"/>
  <c r="C220" i="1"/>
  <c r="F220" i="1" s="1"/>
  <c r="C219" i="1"/>
  <c r="F219" i="1" s="1"/>
  <c r="C218" i="1"/>
  <c r="F218" i="1" s="1"/>
  <c r="F217" i="1"/>
  <c r="F216" i="1"/>
  <c r="F215" i="1"/>
  <c r="F214" i="1"/>
  <c r="F213" i="1"/>
  <c r="F212" i="1"/>
  <c r="F211" i="1"/>
  <c r="F210" i="1"/>
  <c r="F209" i="1"/>
  <c r="F207" i="1"/>
  <c r="F206" i="1"/>
  <c r="F205" i="1"/>
  <c r="C204" i="1"/>
  <c r="F204" i="1" s="1"/>
  <c r="F203" i="1"/>
  <c r="F202" i="1"/>
  <c r="F201" i="1"/>
  <c r="F200" i="1"/>
  <c r="F199" i="1"/>
  <c r="F198" i="1"/>
  <c r="F197" i="1"/>
  <c r="C196" i="1"/>
  <c r="F196" i="1" s="1"/>
  <c r="C195" i="1"/>
  <c r="F195" i="1" s="1"/>
  <c r="C194" i="1"/>
  <c r="F194" i="1" s="1"/>
  <c r="F193" i="1"/>
  <c r="F192" i="1"/>
  <c r="C191" i="1"/>
  <c r="F191" i="1" s="1"/>
  <c r="F190" i="1"/>
  <c r="C188" i="1"/>
  <c r="C189" i="1" s="1"/>
  <c r="F189" i="1" s="1"/>
  <c r="F187" i="1"/>
  <c r="C186" i="1"/>
  <c r="F186" i="1" s="1"/>
  <c r="C185" i="1"/>
  <c r="F185" i="1" s="1"/>
  <c r="F184" i="1"/>
  <c r="C182" i="1"/>
  <c r="C183" i="1" s="1"/>
  <c r="F183" i="1" s="1"/>
  <c r="F181" i="1"/>
  <c r="F180" i="1"/>
  <c r="C179" i="1"/>
  <c r="F179" i="1" s="1"/>
  <c r="F178" i="1"/>
  <c r="F177" i="1"/>
  <c r="F176" i="1"/>
  <c r="F175" i="1"/>
  <c r="C174" i="1"/>
  <c r="F174" i="1" s="1"/>
  <c r="C173" i="1"/>
  <c r="F173" i="1" s="1"/>
  <c r="F172" i="1"/>
  <c r="F171" i="1"/>
  <c r="F170" i="1"/>
  <c r="F168" i="1"/>
  <c r="F167" i="1"/>
  <c r="F166" i="1"/>
  <c r="F165" i="1"/>
  <c r="F164" i="1"/>
  <c r="F163" i="1"/>
  <c r="F162" i="1"/>
  <c r="F161" i="1"/>
  <c r="C160" i="1"/>
  <c r="F160" i="1" s="1"/>
  <c r="C159" i="1"/>
  <c r="F159" i="1" s="1"/>
  <c r="F158" i="1"/>
  <c r="F157" i="1"/>
  <c r="F156" i="1"/>
  <c r="C155" i="1"/>
  <c r="F155" i="1" s="1"/>
  <c r="C154" i="1"/>
  <c r="F154" i="1" s="1"/>
  <c r="F153" i="1"/>
  <c r="F152" i="1"/>
  <c r="F151" i="1"/>
  <c r="F150" i="1"/>
  <c r="F149" i="1"/>
  <c r="F148" i="1"/>
  <c r="F146" i="1"/>
  <c r="F145" i="1"/>
  <c r="F144" i="1"/>
  <c r="F143" i="1"/>
  <c r="F141" i="1"/>
  <c r="F140" i="1"/>
  <c r="F139" i="1"/>
  <c r="F138" i="1"/>
  <c r="F137" i="1"/>
  <c r="F136" i="1"/>
  <c r="F135" i="1"/>
  <c r="F134" i="1"/>
  <c r="C131" i="1"/>
  <c r="F131" i="1" s="1"/>
  <c r="F130" i="1"/>
  <c r="F128" i="1"/>
  <c r="F127" i="1"/>
  <c r="F126" i="1"/>
  <c r="F125" i="1"/>
  <c r="F124" i="1"/>
  <c r="F122" i="1"/>
  <c r="F121" i="1"/>
  <c r="F119" i="1"/>
  <c r="F118" i="1"/>
  <c r="F117" i="1"/>
  <c r="F116" i="1"/>
  <c r="F115" i="1"/>
  <c r="F114" i="1"/>
  <c r="F113" i="1"/>
  <c r="F112" i="1"/>
  <c r="F111" i="1"/>
  <c r="F110" i="1"/>
  <c r="F109" i="1"/>
  <c r="F108" i="1"/>
  <c r="F106" i="1"/>
  <c r="F105" i="1"/>
  <c r="F104" i="1"/>
  <c r="F103" i="1"/>
  <c r="F102" i="1"/>
  <c r="F101" i="1"/>
  <c r="F100" i="1"/>
  <c r="C99" i="1"/>
  <c r="F99" i="1" s="1"/>
  <c r="F98" i="1"/>
  <c r="F97" i="1"/>
  <c r="F96" i="1"/>
  <c r="F95" i="1"/>
  <c r="F94" i="1"/>
  <c r="F93" i="1"/>
  <c r="C90" i="1"/>
  <c r="F90" i="1" s="1"/>
  <c r="C89" i="1"/>
  <c r="F89" i="1" s="1"/>
  <c r="C88" i="1"/>
  <c r="F88" i="1" s="1"/>
  <c r="C87" i="1"/>
  <c r="F87" i="1" s="1"/>
  <c r="F86" i="1"/>
  <c r="C85" i="1"/>
  <c r="F85" i="1" s="1"/>
  <c r="F84" i="1"/>
  <c r="C83" i="1"/>
  <c r="F83" i="1" s="1"/>
  <c r="F82" i="1"/>
  <c r="C81" i="1"/>
  <c r="F81" i="1" s="1"/>
  <c r="C79" i="1"/>
  <c r="F79" i="1" s="1"/>
  <c r="C78" i="1"/>
  <c r="F78" i="1" s="1"/>
  <c r="F77" i="1"/>
  <c r="F76" i="1"/>
  <c r="F75" i="1"/>
  <c r="F74" i="1"/>
  <c r="C73" i="1"/>
  <c r="F73" i="1" s="1"/>
  <c r="C72" i="1"/>
  <c r="F72" i="1" s="1"/>
  <c r="C71" i="1"/>
  <c r="F71" i="1" s="1"/>
  <c r="C70" i="1"/>
  <c r="F70" i="1" s="1"/>
  <c r="C69" i="1"/>
  <c r="F69" i="1" s="1"/>
  <c r="F68" i="1"/>
  <c r="F65" i="1"/>
  <c r="F64" i="1"/>
  <c r="F63" i="1"/>
  <c r="F61" i="1"/>
  <c r="C60" i="1"/>
  <c r="F59" i="1"/>
  <c r="F58" i="1"/>
  <c r="F57" i="1"/>
  <c r="F55" i="1"/>
  <c r="F53" i="1"/>
  <c r="F52" i="1"/>
  <c r="F51" i="1"/>
  <c r="F50" i="1"/>
  <c r="C49" i="1"/>
  <c r="F49" i="1" s="1"/>
  <c r="F48" i="1"/>
  <c r="C46" i="1"/>
  <c r="F46" i="1" s="1"/>
  <c r="F45" i="1"/>
  <c r="F44" i="1"/>
  <c r="F43" i="1"/>
  <c r="F42" i="1"/>
  <c r="F40" i="1"/>
  <c r="F39" i="1"/>
  <c r="F38" i="1"/>
  <c r="F37" i="1"/>
  <c r="F36" i="1"/>
  <c r="F35" i="1"/>
  <c r="F31" i="1"/>
  <c r="C30" i="1"/>
  <c r="F30" i="1" s="1"/>
  <c r="C29" i="1"/>
  <c r="F29" i="1" s="1"/>
  <c r="F28" i="1"/>
  <c r="F27" i="1"/>
  <c r="F24" i="1"/>
  <c r="F23" i="1"/>
  <c r="F22" i="1"/>
  <c r="F21" i="1"/>
  <c r="F19" i="1"/>
  <c r="C17" i="1"/>
  <c r="F14" i="1"/>
  <c r="F11" i="1"/>
  <c r="F10" i="1"/>
  <c r="F9" i="1"/>
  <c r="F8" i="1"/>
  <c r="F7" i="1"/>
  <c r="F6" i="1"/>
  <c r="F60" i="1" l="1"/>
  <c r="F47" i="1" s="1"/>
  <c r="F17" i="1"/>
  <c r="F120" i="1"/>
  <c r="F62" i="1"/>
  <c r="F129" i="1"/>
  <c r="F255" i="1"/>
  <c r="F34" i="1"/>
  <c r="F248" i="1"/>
  <c r="F123" i="1"/>
  <c r="F142" i="1"/>
  <c r="F188" i="1"/>
  <c r="F4" i="1"/>
  <c r="F15" i="1"/>
  <c r="F147" i="1"/>
  <c r="F133" i="1"/>
  <c r="F67" i="1"/>
  <c r="F208" i="1"/>
  <c r="F222" i="1"/>
  <c r="F107" i="1"/>
  <c r="F182" i="1"/>
  <c r="F240" i="1"/>
  <c r="F92" i="1"/>
  <c r="F41" i="1"/>
  <c r="F80" i="1"/>
  <c r="F66" i="1" l="1"/>
  <c r="F169" i="1"/>
  <c r="F33" i="1"/>
  <c r="F3" i="1"/>
  <c r="F132" i="1"/>
  <c r="F91" i="1"/>
  <c r="F267" i="1" l="1"/>
  <c r="F269" i="1" s="1"/>
  <c r="F271" i="1" s="1"/>
</calcChain>
</file>

<file path=xl/sharedStrings.xml><?xml version="1.0" encoding="utf-8"?>
<sst xmlns="http://schemas.openxmlformats.org/spreadsheetml/2006/main" count="762" uniqueCount="462">
  <si>
    <t>序号</t>
  </si>
  <si>
    <t>视频监控系统</t>
  </si>
  <si>
    <t>项号</t>
  </si>
  <si>
    <t>货物名称</t>
  </si>
  <si>
    <t>数量</t>
  </si>
  <si>
    <t>单位</t>
  </si>
  <si>
    <t>技术参数要求</t>
  </si>
  <si>
    <t>一、公共安装部分</t>
  </si>
  <si>
    <t>（一）机房设备</t>
  </si>
  <si>
    <t>空调配电箱ATJK</t>
  </si>
  <si>
    <t>台</t>
  </si>
  <si>
    <t>电源配电柜AP-AF</t>
  </si>
  <si>
    <t>1.定制，详系统图
2.含配电箱系统图内的全部元配件</t>
  </si>
  <si>
    <t>二级配电箱
(含元器件)</t>
  </si>
  <si>
    <t>UPS电池柜（含电池）</t>
  </si>
  <si>
    <t>套</t>
  </si>
  <si>
    <t>1.12V/100Ah铅酸蓄电池, 16节/组
2.含UPS电池承重架、电池连线以及UPS连接电缆等
3.相当于或高于品牌：科华、山特电子、施耐德、艾默生</t>
  </si>
  <si>
    <t>UPS主机</t>
  </si>
  <si>
    <t>1.三进三出在线1小时后备
2.相当于或高于品牌：科华、山特电子、施耐德、艾默生</t>
  </si>
  <si>
    <t>操作台</t>
  </si>
  <si>
    <t>1.规格：2位 
2.详见图纸、满足招标要求</t>
  </si>
  <si>
    <t>柜式空调</t>
  </si>
  <si>
    <t>1.功率：3匹
2.相当于或高于品牌：格力、美的、大金、海尔
3.详见图纸、满足招标要求</t>
  </si>
  <si>
    <t>安防机柜</t>
  </si>
  <si>
    <t>1.规格：600*800*2000
2.详见图纸、满足招标要求</t>
  </si>
  <si>
    <t>机柜承重架</t>
  </si>
  <si>
    <t>1.详见图纸、满足招标要求</t>
  </si>
  <si>
    <t>机柜PDU插座</t>
  </si>
  <si>
    <t>1.规格：12位10 AC13
2.详见图纸、满足招标要求</t>
  </si>
  <si>
    <t>（二）机房装修部分</t>
  </si>
  <si>
    <t>吊顶天棚</t>
  </si>
  <si>
    <t>m2</t>
  </si>
  <si>
    <t>1.方型微孔天花吊顶600*600*0.8mm
2.含刮腻子，刷防静电、防尘漆两遍，吊杆、吊顶接地连线、吊顶不锈钢角线收边等安装
3.详见图纸、满足招标要求</t>
  </si>
  <si>
    <t>全钢防静电地板(含配件)</t>
  </si>
  <si>
    <t>1.抗静电活动地板(600*600*35mm),基础钢架高度250mm
2.抗静电活动地板踏步，钢结构底座，不锈钢包边
3.相当于或高于品牌：沈飞、科恒、汇丽、向丽
4.详见图纸、满足招标要求</t>
  </si>
  <si>
    <t>不锈钢踢脚线</t>
  </si>
  <si>
    <t>米</t>
  </si>
  <si>
    <t>120mm*1mm</t>
  </si>
  <si>
    <t>墙面刮腻子,刷防静电、防尘漆</t>
  </si>
  <si>
    <t>30X3mm紫铜带</t>
  </si>
  <si>
    <t>100mmX0.3mm铜箔接地体</t>
  </si>
  <si>
    <t>100mmX0.3mm铜箔接地体，网格接地体间距为:1.8mX1.8m</t>
  </si>
  <si>
    <t>防火金属线槽MR150x100</t>
  </si>
  <si>
    <t>1.相当于或高于品牌：众屹合、文兴、筑一、裕禄</t>
  </si>
  <si>
    <t>双色接地线BVR-6mm2</t>
  </si>
  <si>
    <t>四联单控开关</t>
  </si>
  <si>
    <t>天花格栅灯 3X18W</t>
  </si>
  <si>
    <t>1.规格：1200*600
2.详见图纸、满足招标要求</t>
  </si>
  <si>
    <t>普通三加二孔插座</t>
  </si>
  <si>
    <t>10A,单相</t>
  </si>
  <si>
    <t>1.相当于或高于品牌：广州宇洪、粤道、天诚、一舟</t>
  </si>
  <si>
    <t>阻燃电缆 WDZ-YJY-5x10mm2</t>
  </si>
  <si>
    <t>阻燃电缆 WDZ-YJY-3x2.5mm2</t>
  </si>
  <si>
    <t>阻燃电缆 WDZ-YJY-3x4mm2</t>
  </si>
  <si>
    <t>钢管JDG25(含管件）</t>
  </si>
  <si>
    <t>1.配置形式：沿墙敷设
2.相当于或高于品牌：联塑、雄塑、五一、日丰</t>
  </si>
  <si>
    <t>钢管JDG32(含管件）</t>
  </si>
  <si>
    <t>二、智能设备专网系统</t>
  </si>
  <si>
    <t>（一）核心交换机</t>
  </si>
  <si>
    <t>防火墙</t>
  </si>
  <si>
    <t>1.4个千兆电口,入侵防御IPS。
2.详见图纸、满足招标等要求</t>
  </si>
  <si>
    <t>路由器</t>
  </si>
  <si>
    <t>1.2个千兆光口,6个千兆电口,四核处理器。
2.详见图纸、满足招标等要求</t>
  </si>
  <si>
    <t>千兆核心交换机</t>
  </si>
  <si>
    <t>1.24口100/1000M SFP光口，4个1G/10G SFP+光口，2个扩展槽，2个模块化电源。
2.详见图纸、满足招标等要求</t>
  </si>
  <si>
    <t>48芯光纤配线架</t>
  </si>
  <si>
    <t>含熔纤及满配耦合器、尾纤</t>
  </si>
  <si>
    <t>光纤收发器</t>
  </si>
  <si>
    <t>对</t>
  </si>
  <si>
    <t>一光四电</t>
  </si>
  <si>
    <t>光模块</t>
  </si>
  <si>
    <t>个</t>
  </si>
  <si>
    <t>千兆单模模块</t>
  </si>
  <si>
    <t>（二）接入交换机</t>
  </si>
  <si>
    <t>24口百兆POE接入交换机</t>
  </si>
  <si>
    <t>24个POE 10/100自适应以太网端口
传输模式 全双工/半双工自适应</t>
  </si>
  <si>
    <t>48口百兆POE接入交换机</t>
  </si>
  <si>
    <t>48个POE 10/100自适应以太网端口
传输模式 全双工/半双工自适应</t>
  </si>
  <si>
    <t>24口千兆汇聚交换机</t>
  </si>
  <si>
    <t>24个10/100/1000Mbps自适应以太网端口，2个千兆SFP光口
传输模式 全双工/半双工自适应</t>
  </si>
  <si>
    <t>48口千兆汇聚交换机</t>
  </si>
  <si>
    <t>48个10/100/1000Mbps自适应以太网端口，2个千兆SFP光口
传输模式 全双工/半双工自适应</t>
  </si>
  <si>
    <t>6U机柜（含二三位插座，机柜标识）</t>
  </si>
  <si>
    <t>1.规格：500x420x370mm
2.含空开，插排</t>
  </si>
  <si>
    <t>（三）管线部分</t>
  </si>
  <si>
    <t>六类非屏蔽双绞线</t>
  </si>
  <si>
    <t>6芯单模光纤</t>
  </si>
  <si>
    <t>室外4芯单模光纤</t>
  </si>
  <si>
    <t>光纤跳线</t>
  </si>
  <si>
    <t>根</t>
  </si>
  <si>
    <t>LC-LC，3米</t>
  </si>
  <si>
    <t>阻燃硬塑管PVC20(含管件）</t>
  </si>
  <si>
    <t>1.配置形式：沿墙地面敷设，含凿槽及恢复
2.相当于或高于品牌：联塑、雄塑、五一、日丰</t>
  </si>
  <si>
    <t>一般土方开挖</t>
  </si>
  <si>
    <t></t>
  </si>
  <si>
    <t>挖土深度:2m以内</t>
  </si>
  <si>
    <t>原土回填、夯实</t>
  </si>
  <si>
    <t>密实度:按规范要求</t>
  </si>
  <si>
    <t>4口光纤熔接盒</t>
  </si>
  <si>
    <t>满配耦合器、尾纤</t>
  </si>
  <si>
    <t>6口光纤熔接盒</t>
  </si>
  <si>
    <t>耦合器</t>
  </si>
  <si>
    <t>跳纤</t>
  </si>
  <si>
    <t>条</t>
  </si>
  <si>
    <t>尾纤</t>
  </si>
  <si>
    <t>光纤熔接</t>
  </si>
  <si>
    <t>芯</t>
  </si>
  <si>
    <t>光纤熔接及测试</t>
  </si>
  <si>
    <t>（四）无线网络覆盖系统</t>
  </si>
  <si>
    <t>无线AP</t>
  </si>
  <si>
    <t>Wi-Fi 6 3000M双频2.5G吸顶AP，双LAN口上联，内置天线，支持2.4GHz/5GHz双频通信，支持802.11a/b/g/n/ac Wave1/Wave2/ax协议，支持Wi-Fi 6 160M频宽。整机最大接入速率2976Mbps。支持AP与路由两种工作模式，支持AI智能漫游，支持二、三层漫游，支持睿易一体化组网，支持“睿易”APP管理，支持802.3at PoE标准供电。</t>
  </si>
  <si>
    <t>无线AP电源</t>
  </si>
  <si>
    <t>单端口以太网供电适配器（千兆端口、支持802.3at协议标准供电）</t>
  </si>
  <si>
    <t>二合一防雷器</t>
  </si>
  <si>
    <t>三、出入口控制系统</t>
  </si>
  <si>
    <t>（一）可视对讲系统</t>
  </si>
  <si>
    <t>访客对讲系统软件</t>
  </si>
  <si>
    <t>1.支持管理至少1000台设备/支持出入口控制系统/视频监控系统系统联动，含系统调试
2.品牌：相当于或高于捷顺、富士、达实物联、红门</t>
  </si>
  <si>
    <t>可视对讲单元门口机</t>
  </si>
  <si>
    <t>1.摄像头：CMOS低照度200W像素双目摄像机；
2.视频压缩标准:H.264，分辨率：1920×1080；
3.深度学习人脸识别算法，人脸白名单容量：10000张；
4.用户数量：20000个，合法卡数量：100000张；
5.显示屏：7寸彩色非触摸 TFT LCD，分别率：1024*600；
6.电容触摸按键，液晶显示，内置全指向麦克风和扬声器； 
7.支持Mifare卡、身份证序列号、CPU序列号识别，支持二维码开门；
8.可直接接入半数字/模拟二线/模拟四线对讲系统，无需增加半数字转接模块；
9.支持夜间全彩，低照度场景下显示全彩图像；
10.1个RS485半双工，1个10M/100M/1000M自适应网口,支持TCP/IP、SIP、RTSP等协议；
11.3个IO输入，2个IO输出；电源供电：12V2A，防水等级：IP65。
12.品牌：相当于或高于捷顺、富士、达实物联、红门</t>
  </si>
  <si>
    <t>280kg双门锁</t>
  </si>
  <si>
    <t>1.最大拉力：280kgx2(600Lbsx2)直线拉力
2.输入电压：DC12V ；工作电流：12V/500mAx2     
3.信号输出：干接点输出，最大承受率3A，上锁时NO输出，开锁时NC输出
4.LED显示：红灯(开门状态)　绿灯(上锁状态)
5.适用门型：木门、玻璃门、金属门、防火门</t>
  </si>
  <si>
    <t>开门按钮</t>
  </si>
  <si>
    <t>1.86面板型</t>
  </si>
  <si>
    <t>可视对讲单元门口机电源</t>
  </si>
  <si>
    <t>1.配套
2.品牌：相当于或高于捷顺、富士、达实物联、红门</t>
  </si>
  <si>
    <t>消防联动模块</t>
  </si>
  <si>
    <t>1.可视对讲单元门口机专用配置</t>
  </si>
  <si>
    <t>可视对讲分机</t>
  </si>
  <si>
    <t>1.显示屏：7寸彩色触摸TFT LCD；
2.显示屏分辨率：1024*600；
3.操作方式：电容式触摸屏；
4.支持主动查看门口机画面与门口机进行双向对讲，并可进行一键远程开门；
5.网线供电：支持解码器网线供电；
6.防区数：无防区；
7.网口：1路10M/100M自适应以太网口；
8.网络协议：SIP2.0、RTSP；
9.IO输出：无；
10.探测器供电：无； 
11.电源：解码器网线供电或DC12V ；
12.功耗：≤6W 。
13.品牌：相当于或高于捷顺、富士、达实物联、红门</t>
  </si>
  <si>
    <t>人脸采集设备</t>
  </si>
  <si>
    <t>1.触摸显示屏，屏幕分辨率800*480；
2.采用200万双目摄像头，有照片视频防假功能；
3.支持人脸采集、卡片录入（ID/Mifare/普通CPU/国密CPU卡/二三代身份证序列号）；
4.支持有线网络、无线WiFi、USB口通信；
5.支持在线采集，通过网络协议或USB口对接到平台，平台进行在线采集，采集信息实时上传；
6.工作电压：DC12V/1.5A (自带电源适配器）；
7.品牌：相当于或高于捷顺、富士、达实物联、红门</t>
  </si>
  <si>
    <t>IP管理主机</t>
  </si>
  <si>
    <t>1.显示屏：10.1寸IPS彩色触摸屏；
2.摄像头：CMOS 200W像素，可开关；
3.显示屏分辨率：1280*800；
4.操作方式：电容式触摸屏、触摸按键；
5.视频监控：支持预览权限范围内公共摄像头及门口机实时画面，6.可4路720P画面同时监视，可点击门口机画面进行对讲；
7.对讲功能：支持与门口机、室内机及其他管理机之间的可视对讲，支持遇忙呼叫等待、呼叫转移功能；
8.多方对讲：支持拉取多台室内机、管理机设备进行多方对讲，最大支持16台设备；
9.副机管理：支持1主5副管理机，多管理机场景支持群呼和按优先级呼叫；
10.录音录像：支持视频监视时抓拍、录像监视画面，对讲通话时录音；
11.远程开门：支持在被门口机呼叫或远程监视门口机时远程开锁；
12.广播功能：支持实时广播、定时广播功能；
13.1路485接口，3路USB2.0接口，可插U盘，2路防区输入，2路I/O输出；
14.支持拓展最大128G TF卡；
15.支持选配鹅颈话筒、音箱&amp;指纹配件；
16.采用铝合金支架支持多个角度摆放同时也支持壁挂式安装方式.</t>
  </si>
  <si>
    <t>超五类非屏蔽双绞线Cat5e</t>
  </si>
  <si>
    <t>RVV-4*1.0m</t>
  </si>
  <si>
    <t>RVV-2*1.0m</t>
  </si>
  <si>
    <t>（二）门禁系统</t>
  </si>
  <si>
    <t>读卡器一体机（含电源）</t>
  </si>
  <si>
    <t>1.工作电压 ：DC12V +- 15%
2.功耗：≤5W
3.通讯方式：TCP/IP
4.卡片存贮量：10000
5.支持门未关检测、非法开门检测、脱机记录存储等；                                                          
6.具有密码输入开锁功能；                                                                              7.具有刷卡开锁功能；                                                                                   8.管理中心远程开门、远程关门、远程常开、远程常闭、远程撤销、远程撤销报警、远程设置时间、远程读取时间、报警联动开门等功能；
9.工作湿度 ：≤95%
10.工作温度 ：-25℃-+65℃
11.配套读卡器电源
11.品牌：相当于或高于捷顺、富士、达实物联、红门</t>
  </si>
  <si>
    <t>出入管理软件</t>
  </si>
  <si>
    <t>1.系统配套软件 安装在管理电脑中</t>
  </si>
  <si>
    <t>1.结构：塑料面板；
2.颜色：白色
3.性能：最大耐电流1.25A，电压250V；
4.输出：常开；
5.类型：适合埋入式电器盒使用；</t>
  </si>
  <si>
    <t>单门门锁</t>
  </si>
  <si>
    <t>1.锁体主体颜色为：氧化银。
2.最大静态直线拉力：280kg ± 5%*2；
3.断电开锁，满足消防要求；
4.具有电锁状态指示灯（红灯为开锁状态， 绿灯为上锁状态）；
5.支持锁状态侦测信号(门磁)输出：NO/NC/COM接点；
6.工作电压：12V/1040mA 或 24V/520mA；
7.锁体尺寸：长480*宽48.8*厚27.5(mm)；
8.吸板尺寸：长180*宽38.8*高13(mm)；
9.使用环境：室内（不防水）；
10.适用门型：木门、玻璃门、金属门、防火门；
11.含磁力锁支架</t>
  </si>
  <si>
    <t>双门门锁</t>
  </si>
  <si>
    <t>多功能授权设备</t>
  </si>
  <si>
    <t>1.支持人脸采集、指纹采集、卡片录入等功能。</t>
  </si>
  <si>
    <t>Mifare卡</t>
  </si>
  <si>
    <t>张</t>
  </si>
  <si>
    <t>1.Mifare卡，按每户3张配置，预留50张供物业使用</t>
  </si>
  <si>
    <t>四、视频监控系统</t>
  </si>
  <si>
    <t>（一）前端设备</t>
  </si>
  <si>
    <t>200万室内半球摄像机（含支架）</t>
  </si>
  <si>
    <t>1.200万 1/2.7" CMOS ICR日夜型半球型网络摄像机
2.支持Smart侦测：10项事件检测，1项异常检测
3.供电方式: DC：12 V ± 25%，支持防反接保护；PoE：802.3af，Class 3
4.电流及功耗: DC：12 V，0.41 A，最大功耗：5 W；PoE：（802.3af，36 V~57 V），0.18 A ~0.11 A，最大功耗：6.5 W
5.电源接口类型: Ø5.5 mm圆口
6.音频: 1个内置麦克风
7.含配套支架及配套电源适配器
8.品牌：相当于或高于海康威视、大华、宇视、天地伟业</t>
  </si>
  <si>
    <t>200万室内红外枪式摄像机（含支架）</t>
  </si>
  <si>
    <t>1.200万 星光级 1/1.8"CMOS AI泛智能抓拍半球型网络摄像机
2.支持智能资源模式切换：全结构化（默认）、人脸抓拍、人脸比对、道路监控、Smart事件、人数统计
3.供电方式: DC：12 V ± 20%，支持防反接保护；AC：24 V ± 20%；PoE：802.3at，Type 2 Class 4
4.电源接口类型: 3芯接口
5.线缆长度: 25 cm
6.防护: IP6
7.音频: 2 路输入（Line in），1路输出（Line out），2个内置麦克风，1个内置扬声器
8.含配套支架及配套电源适配器
9.品牌：相当于或高于海康威视、大华、宇视、天地伟业</t>
  </si>
  <si>
    <t>200万人脸摄像机（枪式）（含支架）</t>
  </si>
  <si>
    <t>1.200万红外AI筒型摄像机，采用1/2.7" CMOS镜头；
2.支持1拖N功能、多算法切换、行为分析、人群态势分析、目标、人体、机非人；
3.支持快速移动检测,越线检测,入侵检测,区域进入/离开检测,徘徊检测；
4.支持人群态势分析：排队长度统计,区域人数统计,人流量统计；
5.支持目标检测,目标属性检测,目标识别；
6.支持非机动车流量统计，机非人检测；
7.红外监控距离≥50米；
8.支持DC12V供电；
9.防护等级不低于IP66。
10.含配套支架及配套电源适配器
11.品牌：相当于或高于海康威视、大华、宇视、天地伟业</t>
  </si>
  <si>
    <t>200万周界摄像机（含支架）</t>
  </si>
  <si>
    <t>1.200万像素,可选2.8/4/6/8/10/12mm镜头,红外开启时0Lux,宽动态,红外距离20-30米,含护罩，IP66，带拾音功能,视频分析功能。
2.含配套支架及配套电源适配器
3..品牌：相当于或高于海康威视、大华、宇视、天地伟业</t>
  </si>
  <si>
    <t>200万室外枪式摄像机（含支架）</t>
  </si>
  <si>
    <t>1.200万 1/2.7" CMOS 全彩筒型网络摄像机
2.支持Smart侦测：10项事件检测，1项异常检测 
3.补光距离: 最远可达30 m
4.防补光过曝: 支持
5.补光灯类型: 柔光灯
6.最大图像尺寸: 1920 × 1080
7.视频压缩标准: 主码流：H.265/H.264
8.供电方式: DC：12 V ± 25%，支持防反接保护
9.电流及功耗: DC：12 V，0.42 A，最大功耗：5 W
10.电源接口类型: Ø5.5 mm圆口
11.防护: IP66
12.颜色：外壳全部喷成黑色
13.配套支架
14.音频: 1个内置麦克风
15.含配套支架及配套电源适配器
16.品牌：相当于或高于海康威视、大华、宇视、天地伟业</t>
  </si>
  <si>
    <t>200万快球摄像机（含支架）</t>
  </si>
  <si>
    <t>1.200万像素7寸23倍星光红外网络警戒球机_交流
2.支持深度学习算法，提供精准的人车分类侦测、报警、联动跟踪
3.支持声光警戒：报警联动白光闪烁报警和声音报警，声音内容可选
4.支持区域入侵侦测、越界侦测、进入区域侦测和离开区域侦等智能侦测并联动跟踪
5.支持切换为人脸抓拍模式，最大同时抓拍5张人脸
6.内置扬声器：功率5w；30m可达60dB
7.采用高效补光阵列，低功耗，红外补光150m
8.内置加热玻璃，有效除雾
9.供电方式：AC24V
 电流及功耗：最大功耗：42 W（其中加热最大功耗：10 W，补光灯最大功耗：18 W）
10.防护：IP66;抗干扰能力强，适用于严酷的电磁环境，符合GB/T17626.2/3/4/5/6四级标准
11.颜色：外壳全部喷成黑色 
12.含配套支架及配套电源适配器
13.品牌：相当于或高于海康威视、大华、宇视、天地伟业</t>
  </si>
  <si>
    <t>200万电梯专业摄像机</t>
  </si>
  <si>
    <t>1.200万1/3”CMOS日夜型防水防暴半球型网络摄像机；
2.最小照度：0.01 Lux @(F1.2,AGC ON),0 Lux with IR；
3.镜头：4mm@ F2.0, 水平视场角:73.1°(2.8mm、6mm 可选)； 
4.支持Micro SD/SDHC/SDXC卡(128G)断网本地存储；
5.支持智能报警：越界侦测,区域入侵侦测,场景变更侦测,人脸侦测,虚焦侦测，音频侦测；支持智能后检索，配合NVR支持事件的二次检索分析
6.含配套支架及配套电源适配器
7.品牌：相当于或高于海康威视、大华、宇视、天地伟业</t>
  </si>
  <si>
    <t>无线网桥</t>
  </si>
  <si>
    <t>1. 2.4G电梯网桥，802.11n制式
2. 成对包装，距离200米
3. 2网口设计
4. 成对包装
5. 支持轻智能统一管理功能
6. 品牌：相当于或高于华为、华三、锐捷、信锐</t>
  </si>
  <si>
    <t>8路集中电源</t>
  </si>
  <si>
    <t>1.输入参数：AC100-120V/200-240V 50~60Hz
2.输出参数：DC12V  10A</t>
  </si>
  <si>
    <t>设备箱</t>
  </si>
  <si>
    <t>1.定制，详系统图</t>
  </si>
  <si>
    <t>室外监控立杆</t>
  </si>
  <si>
    <t>1.杆高四米，黑色
2.含土方开挖回填，地笼基础、室外防水箱、光纤配线架等设备安装
3.满足设计图纸及招标文件要求</t>
  </si>
  <si>
    <t>防水箱</t>
  </si>
  <si>
    <t>配套立杆/壁挂</t>
  </si>
  <si>
    <t>二合一避雷器</t>
  </si>
  <si>
    <t>（二）控制设备</t>
  </si>
  <si>
    <t>流媒体服务器</t>
  </si>
  <si>
    <t>1.CPU：1颗Xeon Silver 4210（10核，2.2GHz）
2.内存：16G*2 DDR4，16根内存插槽，最大支持扩展至2TB内存
3.硬盘：2块1.2T 10K 2.5寸 SAS硬盘
4.阵列卡：SAS_HBA卡, 支持RAID 0/1/10
5.PCIE扩展：最大可支持6个PCIE扩展插槽
6.网口：2个千兆电口
7.其他接口：1个RJ45管理接口，4个USB 3.0接口，1个VGA接口
8.电源：标配550W（1+1）高效铂金CRPS冗余电源
9.带人脸分析算法</t>
  </si>
  <si>
    <t>人脸识别服务器</t>
  </si>
  <si>
    <t>块</t>
  </si>
  <si>
    <t>视频安防服务器</t>
  </si>
  <si>
    <t>1.CPU：1颗Xeon Silver 4210（10核，2.2GHz）
2.内存：32G*2 DDR4，16根内存插槽，最大支持扩展至2TB内存
3.硬盘：4块600G 10K 2.5寸 SAS硬盘
4.阵列卡：SAS_HBA卡, 支持RAID 0/1/10
5.PCIE扩展：最大可支持6个PCIE扩展插槽
6.网口：2个千兆电口
7.其他接口：1个RJ45管理接口，4个USB 3.0接口，1个VGA接口
8.电源：标配550W（1+1）高效铂金CRPS冗余电源
9.具有视频分析、视频管理功能</t>
  </si>
  <si>
    <t>视频管理软件</t>
  </si>
  <si>
    <t>网络控制键盘</t>
  </si>
  <si>
    <t>高清解码器</t>
  </si>
  <si>
    <t>9路；1080P；1/4/9/16/32画面分割</t>
  </si>
  <si>
    <t>46寸液晶显示器</t>
  </si>
  <si>
    <t>46寸LED，3.5mm拼缝，分辨率≥1920*1080，亮度≥500cd/㎡，对比度≥5000:1</t>
  </si>
  <si>
    <t>电视墙支架</t>
  </si>
  <si>
    <t>3x3 46寸电视墙适配</t>
  </si>
  <si>
    <t>HDMI线缆</t>
  </si>
  <si>
    <t>≥10米</t>
  </si>
  <si>
    <t>150路NVR存储主机</t>
  </si>
  <si>
    <t>磁盘数量32，支持热插拔硬盘</t>
  </si>
  <si>
    <t>企业级视频存储专用硬盘4T</t>
  </si>
  <si>
    <t>品牌：相当于或高于西部数据、希捷、海康威视、大华</t>
  </si>
  <si>
    <t>管理电脑</t>
  </si>
  <si>
    <t>1.11代i5-11400 16G 1TB+256G SSD 23英寸
2.相当于或高于品牌：联想、戴尔、清华同方、惠普</t>
  </si>
  <si>
    <t>铜芯软电缆ZR-RVV-2*1.0mm²</t>
  </si>
  <si>
    <t>相当于或高于品牌：广州宇洪、粤道、天诚、一舟</t>
  </si>
  <si>
    <t>五、电子巡查系统</t>
  </si>
  <si>
    <t>智能电子巡更管理软件</t>
  </si>
  <si>
    <t>离线巡更系统软件 安装在管理电脑中，按照预先编制的保安人员巡更路线软件程序，通过读卡器对保安人员巡逻的工作状态（是否准时及遵守顺序等）进行监督、记录。含系统调试。</t>
  </si>
  <si>
    <t>电子巡查打卡信息点</t>
  </si>
  <si>
    <t>防水防晒</t>
  </si>
  <si>
    <t xml:space="preserve">巡更棒 </t>
  </si>
  <si>
    <t xml:space="preserve">工作温度：-40℃～+70℃  
工作湿度：30%～95%  </t>
  </si>
  <si>
    <t>任命钮</t>
  </si>
  <si>
    <t>防水、防磁、防震</t>
  </si>
  <si>
    <t>信息采集器</t>
  </si>
  <si>
    <t>读卡距离：0-3cm；
存储容量：10万条及以上；
工作温度：-40~70摄氏度</t>
  </si>
  <si>
    <t>六、电梯五方通话系统（注:智能化仅负责总线线缆敷设）</t>
  </si>
  <si>
    <t>阻燃硬塑管PVC25(含管件）</t>
  </si>
  <si>
    <t>电梯对讲控制线RVVP6x1.5mm2</t>
  </si>
  <si>
    <t>七、停车管理控制系统</t>
  </si>
  <si>
    <t>（一）出入口设备</t>
  </si>
  <si>
    <t>机动车进出口道闸</t>
  </si>
  <si>
    <t>1、外壳防护等级：IPx4
2、静电等级：满足GB/T17626.2规定的 3级测试标准
3、采用栅栏杆闸杆，起落时间在3-6秒；
4、设备采用“直流伺服控制”技术，保障闸杆运行精确定位，平稳、低噪音。
5、设备具有多重防砸防撞功能，包括：地感防砸、雷达防砸、数字防砸、开优先保护、数字限位保护、环境温度补偿保护、堵转保护、极限位置自锁功能或人为抬杆报警、非法手动开闸及一共等功能
6、支持支持遥控器、按钮、机械摇杆和电脑控制等开闸方式
前端道闸设备箱体和传动装置应采用模具制作工艺，避免采用拼焊、铆接、冲压折弯、打磨等工艺，做到防生锈/脱焊/变形，零部件一致性高，互换性好。
7、放行计数控制：设备宜具有放行计数控制功能，设备记录接受放行指令的次数与通过车辆检测器感知车辆通过的次数，判定相等并在车辆检测信号为无车时，设备自动运行到禁行状态。 
8、具有人工手动开闸记忆功能：有效防止人为作弊，保证资金安全。</t>
  </si>
  <si>
    <t>机动车进出口控制机</t>
  </si>
  <si>
    <t>1、工作电压：AC220V±10%
2、工作温度：-15℃~60℃
3、储运温度：-30℃~75℃
4、相对湿度：≤95%，无凝露（常温下）
5、额定功率：45W
6、通讯方式：TCP/IP
7、LED显示屏：可自定义显示内容
8、车牌识别率：≥99.5%
9、环境适应性：通风孔+除雾风扇+防雨护罩
10、静电等级：满足GB/T17626.2 规定的 3 级测试标准
11、介电强度：电源输入端与外壳之间的耐压&gt;1.5kv
12、车牌识别系统能即时推送所有进出车辆的出入部位、出入时间、牌照/车型、数据/图片、车辆（人员）类型、关联对象等基本信息至智能集成数据服务设备，并提供智能安防集成应用系统服务。通过智能及成果数据服务设备应能正确捕获本设备推送数据，并正确解析出相关基本信息。系统能够通过设备编号实时订阅车辆进出事件。                                      
13、带高清车牌识别模块、补光灯、LED屏；含变焦镜头</t>
  </si>
  <si>
    <t>非机动车栅栏平开门</t>
  </si>
  <si>
    <t>1、通信接口：RS485电器标准、计数器
2、电机参数：24V/30W
3、功耗：&lt;100W
4、防护等级：IP54
5、开关门时间：5~35秒可调（默认10秒）
6、使用寿命：连续开合500万次以上
7、材质：高碳钢管
8.含遥控器、磁力锁、门</t>
  </si>
  <si>
    <t>非机动车刷卡立柱</t>
  </si>
  <si>
    <t>1、通讯方式 TCP/IP在线升级 支持WEB端升级
2、用户容量 10万
3、认证模式 IC卡ID模式
4、最大记录 10万条
5、记录处理方式 记录满自动循环覆盖               
6、不锈钢立柱
7.含读卡器</t>
  </si>
  <si>
    <t>人行三辊闸</t>
  </si>
  <si>
    <t>1通道三辊闸，具备刷卡、人脸识别等功能、内置门禁控制器、内置软件、含1个双向机芯及两个单机芯；</t>
  </si>
  <si>
    <t>人行摆闸</t>
  </si>
  <si>
    <t>1通道摆闸，具备刷卡、人脸识别等功能、内置门禁控制器、内置软件、含1个双向机芯及两个单机芯；</t>
  </si>
  <si>
    <t>人行刷卡、人脸识别单元</t>
  </si>
  <si>
    <t>1、工作温度 -25℃～65℃
2、工作湿度 ≤95%不凝露（常温下）
3、储运温度 -30℃～70℃
4、通讯方式 TCP/IP
5、在线升级 支持WEB端升级
6、用户容量 10万
7、最大记录 10万条
8、录处理方式 记录满自动循环覆盖
9、记支持人脸、刷卡</t>
  </si>
  <si>
    <t>人行道闸控制器</t>
  </si>
  <si>
    <t>支持反潜回（防跟随）功能，多门互锁功能；具防区报警功能，有≥2个防区输入端口，具有防短、防剪功能，能够联动报警输出</t>
  </si>
  <si>
    <t>（二）岗亭管理中心</t>
  </si>
  <si>
    <t>服务器</t>
  </si>
  <si>
    <t>CPU：Intel(R) Core(TM) i5 3.0G或以上
内存：8G或以上
硬盘：1T或以上
操作系统：win2016 64位</t>
  </si>
  <si>
    <t>智能终端管理软件</t>
  </si>
  <si>
    <t>配套软件</t>
  </si>
  <si>
    <t>管理电脑主机</t>
  </si>
  <si>
    <t>1.规格：11代i5-11400 16G 1TB+256G SSD 23英寸</t>
  </si>
  <si>
    <t>配电箱AP</t>
  </si>
  <si>
    <t>1.订制,详系统图AP</t>
  </si>
  <si>
    <t>（三）其它</t>
  </si>
  <si>
    <t>地感处理器</t>
  </si>
  <si>
    <t>1、工作地感量：80~500UH
2、响应时间：100ms、250ms
3、检测率：&gt;99.99%
4、静电等级：满足GB/T17626.2规定的 3级测试标准
5、介电强度：电源输入端与外壳之间的耐压&gt;1.5kv
6、使用寿命：3~5年
7、平均无故障时间：5000小时</t>
  </si>
  <si>
    <t>线缆 RVV6*1.0mm2</t>
  </si>
  <si>
    <t>线缆 RVV6*0.5mm2</t>
  </si>
  <si>
    <t>线缆 RVV4*1.0mm2</t>
  </si>
  <si>
    <t>线缆 RVV2*1.0mm2</t>
  </si>
  <si>
    <t>塑料管PVC20含管件）</t>
  </si>
  <si>
    <t>塑料管PVC25(含管件）</t>
  </si>
  <si>
    <t>塑料管PVC32(含管件）</t>
  </si>
  <si>
    <t>GYXTW-04B1.3</t>
  </si>
  <si>
    <t>热镀锌钢管SC20(含管件）</t>
  </si>
  <si>
    <t>1.过路面需套钢管保护，敷设方式：埋地敷设
2.相当于或高于品牌：众屹合、文兴、筑一、裕禄</t>
  </si>
  <si>
    <t>收费亭</t>
  </si>
  <si>
    <t>1.定制
2.含岗亭内管线布放
3.详见大样图</t>
  </si>
  <si>
    <t>安全岛</t>
  </si>
  <si>
    <t>1.定制
2.详见大样图</t>
  </si>
  <si>
    <t>8口百兆交换机</t>
  </si>
  <si>
    <t>24口百兆交换机</t>
  </si>
  <si>
    <t>光纤收发器一光四电</t>
  </si>
  <si>
    <t>八、入侵报警系统</t>
  </si>
  <si>
    <t>总线报警主机</t>
  </si>
  <si>
    <t>入侵报警系统软件</t>
  </si>
  <si>
    <t>系统配套软件 安装在管理电脑中</t>
  </si>
  <si>
    <t>主机蓄电池</t>
  </si>
  <si>
    <t>只</t>
  </si>
  <si>
    <t>充电后备电池（12V7AH，报警主机专用），尺寸：151mm（长）*65mm（宽）*94mm（高）_x000D_
标准电压 12V_x000D_
额定容量 7.0Ah_x000D_
重量约 2.13Kg</t>
  </si>
  <si>
    <t>警号警灯</t>
  </si>
  <si>
    <t>警号（红白色）；_x000D_
报警音量: 105dB at 30cm_x000D_
防护等级：IP54，室外防水 _x000D_
内置水平仪，便于辅助安装_x000D_
支持关闭报警声音输出，实现声光报警模式和光闪模式切换_x000D_
外壳材质：PC+ABS_x000D_</t>
  </si>
  <si>
    <t>控制键盘</t>
  </si>
  <si>
    <t>LCD报警键盘；（可通过遥控器和刷卡布撤防） 连接到报警主机，_x000D_
可以对报警主机进行操作和编程，通过指示灯和报警音提示报警； _x000D_
支持连接遥控器进行远程布撤防，支持双向遥控器，遥控器LED显示操作结果；_x000D_
键盘最多所能支持的无线遥控器数量由主机决定，最多支持32个遥控器；_x000D_
 支持刷卡布撤防，但刷卡不支持消警功能，卡片数量由主机限制，目前网络主机最大可添加32张卡片；_x000D_
防拆功能：支持；与主机通讯：485；键盘警情输出：蜂鸣器； _x000D_功能特性：对主机编程、撤布防、消警、旁路/旁路恢复、工程测试、子系统操作、继电器操作、主机状态查询</t>
  </si>
  <si>
    <t>防区模块</t>
  </si>
  <si>
    <t>八防区模块</t>
  </si>
  <si>
    <t>双防区电子围栏脉冲主机</t>
  </si>
  <si>
    <t>主机技术参数：
4线制/双防区脉冲主机/显示每个防区的工作电压值/电压值可无级调控/显示每个防区的工作电流值/防区报警显示/实时监控每个防区情况/脉冲频率可调控/报警响应时间调控/继电器报警输出时间可调控/采用4.3寸真彩屏设计/内置拨码式单地址码模块，自带拨码开关，使用多防区时无须另外增加地址码模块，可以直接接入485总线与中心控制设备通信。
包含：
4线制双防区脉冲主机:1台/避雷器:2个/室外声光报警器:2个/涂塑主机防雨箱:1个</t>
  </si>
  <si>
    <t>单防区电子围栏脉冲主机</t>
  </si>
  <si>
    <t>主机技术参数：
4线制/单防区脉冲主机/显示每个防区的工作电压值/电压值可无级调控/显示每个防区的工作电流值/防区报警显示/实时监控每个防区情况/脉冲频率可调控/报警响应时间调控/继电器报警输出时间可调控/采用4.3寸真彩屏设计/内置拨码式单地址码模块，自带拨码开关，使用多防区时无须另外增加地址码模块，可以直接接入485总线与中心控制设备通信。
包含：
4线制单防区脉冲主机:1台/避雷器:2个/室外声光报警器:2个/涂塑主机防雨箱:1个</t>
  </si>
  <si>
    <t>20#合金线</t>
  </si>
  <si>
    <t>警示牌</t>
  </si>
  <si>
    <t>警示牌；尺寸：100*200MM/采用稀土发光材料制造/在阴雨天气同样可吸光/双面印刷/夜光显示/每10米挂一块</t>
  </si>
  <si>
    <t>高压绝缘导线</t>
  </si>
  <si>
    <t>合金线为内芯/高压绝缘层抗脉冲电压&gt;20KV/考虑现场可能有出入口、或围墙不连续处，100米/盘</t>
  </si>
  <si>
    <t>4线通用终端杆</t>
  </si>
  <si>
    <t>4/6线通用终端杆； 材质：软性玻璃纤维；6线，口径10mm，杆长850mm</t>
  </si>
  <si>
    <t>终端杆底座</t>
  </si>
  <si>
    <t>热镀锌</t>
  </si>
  <si>
    <t>终端杆帽子</t>
  </si>
  <si>
    <t>终端杆绝缘子</t>
  </si>
  <si>
    <t>终端绝缘子固定夹</t>
  </si>
  <si>
    <t>终端杆管件</t>
  </si>
  <si>
    <t>4线通用中间杆</t>
  </si>
  <si>
    <t>4/6线通用中间杆； 材质：软性玻璃纤维；6线，口径10mm，杆长850mm</t>
  </si>
  <si>
    <t>承力杆底座</t>
  </si>
  <si>
    <t>承力杆帽子</t>
  </si>
  <si>
    <t>承力杆绝缘子</t>
  </si>
  <si>
    <t>承力杆管件</t>
  </si>
  <si>
    <t>中间收紧器</t>
  </si>
  <si>
    <t>合金线</t>
  </si>
  <si>
    <t>高强度多股合金线Φ1.8mm  500米/卷</t>
  </si>
  <si>
    <t>围栏警示牌</t>
  </si>
  <si>
    <t>200×100双面  夜光</t>
  </si>
  <si>
    <t>抗高压2万伏以内   100米/卷</t>
  </si>
  <si>
    <t>接地线</t>
  </si>
  <si>
    <t>接地桩</t>
  </si>
  <si>
    <t>可用于将电子围栏主机和避雷器的接地；角钢，厚度2mm，长1.5米</t>
  </si>
  <si>
    <t>警号（红白色）</t>
  </si>
  <si>
    <t>警号（红白色）；
报警音量: 105dB at 30cm
防护等级：IP54，室外防水 
内置水平仪，便于辅助安装
支持关闭报警声音输出，实现声光报警模式和光闪模式切换
工作湿度：10％～90％
工作温度：-20℃～＋60℃
功耗：静态功耗: 0.96W
报警功耗：2.7W
电源：DC 8~16V 0.22A Max
外壳材质：PC+ABS
重量：185g
尺寸(宽x高x深)：140*134*33mm</t>
  </si>
  <si>
    <t>电子围栏控制键盘：LCD键盘主机一体化结构，支持40个485方式防区输入</t>
  </si>
  <si>
    <t>中继器</t>
  </si>
  <si>
    <t>1路RS485双向数据中继器；数据接口：RS485；数据速率：0-115.2Kbps；工作模式：单工、半双工；信号电平：0.25Vp-p－10Vp； 传输波长：1310nm；以光纤延长RS485通讯距离，最远可达20KM（单模）；标准FC接口；光接口：FC；发射光功率：-10dB；接收灵敏度：-24 dB；光学动态范围：20dB；光学允许最大链损：10 dB电源：DC5V/2A；适配器电压：AC180V～AC260V；工作温度：-40℃－+70℃；</t>
  </si>
  <si>
    <t>蓄电池</t>
  </si>
  <si>
    <t>标准电压：12V；
额定容量：7.0Ah；
尺寸：151mm（长）*65mm（宽）*94mm（高）；
重量：约2.13Kg。</t>
  </si>
  <si>
    <t>不锈钢防雨箱</t>
  </si>
  <si>
    <t>阻燃硬塑管PVC25（含管件）</t>
  </si>
  <si>
    <t>线缆RVVP6x1.5mm2</t>
  </si>
  <si>
    <t>线缆RVV2x1.5mm2</t>
  </si>
  <si>
    <t>九、电梯控制系统</t>
  </si>
  <si>
    <t>1.CPU：8核；
2.内存：16G；
3.硬盘：1T；</t>
  </si>
  <si>
    <t>电梯管理系统</t>
  </si>
  <si>
    <t>综合管理电梯的楼层权限。乘坐电梯的人员可以做到刷卡、人脸、二维码、密码乘坐电梯，而且每一层楼，每一户的乘梯密码可都各不相同。</t>
  </si>
  <si>
    <t>16路电梯控制器</t>
  </si>
  <si>
    <t>可控制16层电梯，发卡量12800张用户卡，可存储3200条刷卡记录。输入：1路消防联动信号（常闭）输入；输出：主板和扩展板各有2组，每组16路继电器隔离输出。增加扩展板可控制64层电梯，最大可增加三块扩展板</t>
  </si>
  <si>
    <t>16路电梯控制扩展板</t>
  </si>
  <si>
    <t>16路扩展板与电梯控制主板配合使用，扩展控制至32层电梯，16个输入，16个C型继电器输出</t>
  </si>
  <si>
    <t>5寸人脸识别终端</t>
  </si>
  <si>
    <t>人脸门禁专用电源</t>
  </si>
  <si>
    <t>1.输入电压AC110-240V （50-60Hz）1A。
2.输出电压DC12V（标配13V）,输出电流5A。
3.产品符合EN55032 class B rules标准。
4.支持24VDC消防输入，消防输入时控制门锁常开。
5.支持12VDC输出给人脸识别一体机供电。
6.支持接一路单门或双门电锁（支持断电开门电锁或通电开门电锁）。
7.电源在输出短路下不会损坏，当短路移除后恢复正常
8.安装方式：桌面式或螺丝固定安装
9.整机尺寸：65*179*39mm （不含AC电源线尺寸）</t>
  </si>
  <si>
    <t>通讯转换器</t>
  </si>
  <si>
    <t>RS485转TCP/IP</t>
  </si>
  <si>
    <t>阻燃硬塑管PVC20（含管件）</t>
  </si>
  <si>
    <t>控制线RVVP2x1.0mm2</t>
  </si>
  <si>
    <t>电源线 RVV3x1.0mm2</t>
  </si>
  <si>
    <t>控制线 控制线RVV3x0.5mm2</t>
  </si>
  <si>
    <t>控制线 RVVP4x0.75mm2</t>
  </si>
  <si>
    <t>控制线 RVSP2x1.0mm2</t>
  </si>
  <si>
    <t>十、公共广播系统</t>
  </si>
  <si>
    <t>草地音箱</t>
  </si>
  <si>
    <t>额定功率：(100V)20W</t>
  </si>
  <si>
    <t>浪涌保护器</t>
  </si>
  <si>
    <t>IP网络控制主机</t>
  </si>
  <si>
    <t>1.显示屏尺寸：17.3英寸
2.屏幕颜色：TFT262144色真彩色
3.显示屏：17.3〞高分辨率LED液晶屏(1920*1080)
4.触摸屏：10点电容触摸屏
5.工作环境温度：-10℃~50℃
6.网卡：2个Realtek GbE，1000M
7.网络协议：支持IPV6、IPV4网络协议</t>
  </si>
  <si>
    <t>节目定时器</t>
  </si>
  <si>
    <t>数字播放器</t>
  </si>
  <si>
    <t>可播放：CD/VCD/DVD碟片；内置MP3播放器，可读取USB；支持MP3、WAV、CD等格式；信噪比：95dB，响应频率：20Hz–20kHz，总谐波失真：＜0.01%，失真度：＞0.01%；AC90V-260V(50Hz/60Hz)市电宽电压供电，</t>
  </si>
  <si>
    <t>数字调谐器</t>
  </si>
  <si>
    <t>两组接收天线输入：AM接收天线输入；FM接收天线75Ω输入；1路音频信号左右声道（L /R）输出；</t>
  </si>
  <si>
    <t>前置放大器</t>
  </si>
  <si>
    <t>1.话筒1-5的输入灵敏度：话筒:5mV/600Ω非平衡；线路RCA:775mV /10KΩ非平衡
2.辅助1-3输入：AUX 1.2.3: 3500mV/10KΩ非平衡
3.EMC1-2输入：RAC:非平衡 200mV～1000mV/10KΩ；MIC：非平衡 5mV～25mV/600Ω
4.频率响应：20Hz-20KHz(±3dB)
5.信噪比：MIC 输入:50dB； AUX输入:80dB
6.音调调节：低音:±10dB at 100Hz；高音:±10dB at 10KHz
7.电源：～220V/50Hz</t>
  </si>
  <si>
    <t>消防信号矩阵</t>
  </si>
  <si>
    <t>IP寻呼话筒</t>
  </si>
  <si>
    <t>IP网络监听音箱</t>
  </si>
  <si>
    <t>电源管理器</t>
  </si>
  <si>
    <t>为音视频用电设备系统提供智能化电源控制管理。
技术参数：
1.额定输出电压：220V~50HZ
2.额定输出电流：30A
3.显示屏：2.2英寸LCD显示屏
4.监听器：内置
5.USB接口：0.5A
6.外接传感器供电接口：15V±2V/0.1A
7.RS485接口：RS485-1：第三方接口通信控制;RS485-2：外接温湿度传感器
8.可控制电源：8路
9.每路动作延迟时间：可调动作和动作延时；当电压，电流或温湿度超过限定值时根据不同情况进行相应的人声报警，恢复正常时自动停止，报警音量大小可调节。</t>
  </si>
  <si>
    <t>IP网络功放终端(300W)</t>
  </si>
  <si>
    <t>功放传输线缆ZR-RVS2*2.5</t>
  </si>
  <si>
    <t>十一、综合管网系统</t>
  </si>
  <si>
    <t>塑料管PE100管(含管件）</t>
  </si>
  <si>
    <t>过路保护钢管SC125(含管件）</t>
  </si>
  <si>
    <t>过路保护钢管SC50(含管件）</t>
  </si>
  <si>
    <t>七孔梅花管PVC阻燃硬塑料管PVC25(含管件）</t>
  </si>
  <si>
    <t>手孔井（含井盖）700mmx900mm</t>
  </si>
  <si>
    <t>1.含井盖制安；模板制作、安装及拆除等
2.具体做法详施工图设计</t>
  </si>
  <si>
    <t>十二、电子信息系统防雷与接地系统</t>
  </si>
  <si>
    <t>局部等电位接地端子箱</t>
  </si>
  <si>
    <t>楼层等电位接地端子箱</t>
  </si>
  <si>
    <t>铜芯绝缘线BVR-50mm2</t>
  </si>
  <si>
    <t>十三、智能快递柜系统</t>
  </si>
  <si>
    <t>十四、四点半学堂系统</t>
  </si>
  <si>
    <t>磁力锁</t>
  </si>
  <si>
    <t>半球摄像机</t>
  </si>
  <si>
    <t>200万 1/2.7" CMOS ICR日夜型半球型网络摄像机
支持Smart侦测：10项事件检测，1项异常检测
供电方式: DC：12 V ± 25%，支持防反接保护；PoE：802.3af，Class 3
电流及功耗: DC：12 V，0.41 A，最大功耗：5 W；PoE：（802.3af，36 V~57 V），0.18 A ~0.11 A，最大功耗：6.5 W
电源接口类型: Ø5.5 mm圆口
音频: 1个内置麦克风</t>
  </si>
  <si>
    <t>智能图书柜</t>
  </si>
  <si>
    <t>电源适配器</t>
  </si>
  <si>
    <t>服务器（含软件）</t>
  </si>
  <si>
    <t>后台应通过授权关联的孩子家长，通过手机 APP 或短信的方式告知家长</t>
  </si>
  <si>
    <t>人脸识别一体机</t>
  </si>
  <si>
    <t>钢管JDG20(含管件）</t>
  </si>
  <si>
    <t>1.配置形式：沿墙敷设，含凿槽及恢复</t>
  </si>
  <si>
    <t>材料品牌相当于或高于以下品牌</t>
  </si>
  <si>
    <t>系统名称</t>
  </si>
  <si>
    <t>设备名称</t>
  </si>
  <si>
    <t>相当于或高于品牌</t>
  </si>
  <si>
    <t>前端摄像机、解码器、控制键盘、拼接屏、NVR、管理服务器</t>
  </si>
  <si>
    <t>海康威视、大华、宇视、天地伟业</t>
  </si>
  <si>
    <t>停车场管理系统</t>
  </si>
  <si>
    <t>捷顺、富士、达实物联、红门</t>
  </si>
  <si>
    <t>人行通道道闸</t>
  </si>
  <si>
    <t>单机芯摆闸、双机芯摆闸</t>
  </si>
  <si>
    <t>出入口管理系统</t>
  </si>
  <si>
    <t>读卡器、门禁、控制器</t>
  </si>
  <si>
    <t>信息网络系统</t>
  </si>
  <si>
    <t>接入交换机、汇聚交换机、核心交换机、光模块、路由器、防火墙</t>
  </si>
  <si>
    <t>华为、华三、锐捷、信锐</t>
  </si>
  <si>
    <t>服务器、工作站</t>
  </si>
  <si>
    <t>联想、戴尔、清华同方、惠普</t>
  </si>
  <si>
    <t>UPS系统</t>
  </si>
  <si>
    <t>UPS主机、电池</t>
  </si>
  <si>
    <t>科华、山特电子、施耐德、艾默生</t>
  </si>
  <si>
    <t>电子巡更系统</t>
  </si>
  <si>
    <t>巡更点、人员钮、巡更器</t>
  </si>
  <si>
    <t>金万码、兰德华、中研、蓝卡</t>
  </si>
  <si>
    <t>存储</t>
  </si>
  <si>
    <t>硬盘</t>
  </si>
  <si>
    <t>西部数据、希捷、海康威视、大华</t>
  </si>
  <si>
    <t>静电地板</t>
  </si>
  <si>
    <t>静电地板及配件</t>
  </si>
  <si>
    <t>沈飞、科恒、汇丽、向丽</t>
  </si>
  <si>
    <t>空调</t>
  </si>
  <si>
    <t>空调机配件</t>
  </si>
  <si>
    <t>格力、美的、大金、海尔、志高</t>
  </si>
  <si>
    <t>弱电线缆</t>
  </si>
  <si>
    <t>网线、信号芯、电源线</t>
  </si>
  <si>
    <t>广州宇洪、粤道、天诚、一舟</t>
  </si>
  <si>
    <t>光纤及配件</t>
  </si>
  <si>
    <t>光纤、尾纤、跳线、耦合器、光纤配件架</t>
  </si>
  <si>
    <t>PVC管</t>
  </si>
  <si>
    <t>PVC管及配件</t>
  </si>
  <si>
    <t>联塑、雄塑、五一、日丰</t>
  </si>
  <si>
    <t>金属管、槽</t>
  </si>
  <si>
    <t>金属管、槽及配件</t>
  </si>
  <si>
    <t>众屹合、文兴、筑一、裕禄</t>
  </si>
  <si>
    <t>阻燃电缆 WDZ-YJY-5x6mm2</t>
    <phoneticPr fontId="17" type="noConversion"/>
  </si>
  <si>
    <t>1.涵盖监控、门禁、访客对讲、巡查子系统、带视频智能分析功能支持视频编解码器SDK语言开发包 ，满足系统集成要求</t>
    <phoneticPr fontId="17" type="noConversion"/>
  </si>
  <si>
    <t>线缆 BVR2*1.5mm2</t>
    <phoneticPr fontId="17" type="noConversion"/>
  </si>
  <si>
    <t>6芯单模光纤</t>
    <phoneticPr fontId="17" type="noConversion"/>
  </si>
  <si>
    <t>20#合金线，优良导电率，抗氧化、耐腐蚀,去火功能，多股，每100米一欧姆阻值</t>
    <phoneticPr fontId="17" type="noConversion"/>
  </si>
  <si>
    <t>具备人脸识别、IC 卡、二维码识别技术</t>
    <phoneticPr fontId="17" type="noConversion"/>
  </si>
  <si>
    <t>1.刮腻子
2.刷防静电、防尘漆两遍
3.详见图纸、满足招标要求</t>
    <phoneticPr fontId="17" type="noConversion"/>
  </si>
  <si>
    <t>400万高空抛物摄像机（含支架）</t>
    <phoneticPr fontId="17" type="noConversion"/>
  </si>
  <si>
    <t>1.传感器类型：1/2.8英寸CMOS；
2.像素：400万；
3.最大分辨率：2688×1520；
4.最低照度：0.002lux（彩色模式）；0.0002lux（黑白模式）；0lux（补光灯开启）；
5.最大补光距离：120m（红外）；
6.补光灯：4颗（红外灯）；
7.镜头类型：电动变焦；
8.镜头焦距：6mm～24mm；
9.镜头光圈：F1.5；
10.视场角：水平：40°～17°；垂直：22°～9°；对角：46°～19°；
11.高空抛物：抛物检测；
12.智能编码：H.264:支持；H.265:支持；
13.宽动态：120dB；
14.走廊模式：90°/270°（在2688×1520分辨率及以下支持）；
15.音频接口：支持；
16.报警事件：无SD卡；SD卡空间不足；SD卡出错；SD卡寿命不足；17.网络断开；IP冲突；非法访问；动态检测；视频遮挡；虚焦侦测；音频异常侦测；声强突变；电压检测；场景变更；外部报警；18.安全异常；抛物检测；；
19.预览最大用户数：20个（总带宽：64M）；
20.最大Micro SD卡：256GB；
21.除雾功能：支持；
22.供电方式：DC12V/PoE；
23.防护等级：IP67
24.含配套支架及配套电源适配器
25.品牌：相当于或高于海康威视、大华、宇视、天地伟业</t>
    <phoneticPr fontId="17" type="noConversion"/>
  </si>
  <si>
    <t>1.支持陌生人报警。
2.支持人员频次统计。
3.支持人脸签到和考勤。
4.支持人脸1V1对比。
5.支持以脸搜脸、按姓名检索、按属性搜索。</t>
    <phoneticPr fontId="17" type="noConversion"/>
  </si>
  <si>
    <t>含税总价：</t>
    <phoneticPr fontId="17" type="noConversion"/>
  </si>
  <si>
    <t>锁体主体颜色为：氧化银。
最大静态直线拉力：280kg ± 5%*2；
断电开锁，满足消防要求；
具有电锁状态指示灯（红灯为开锁状态， 绿灯为上锁状态）；
支持锁状态侦测信号(门磁)输出：NO/NC/COM接点；
工作电压：12V/1040mA 或 24V/520mA；
锁体尺寸：长480*宽48.8*厚27.5(mm)；
吸板尺寸：长180*宽38.8*高13(mm)；
使用环境：室内（不防水）；
适用门型：木门、玻璃门、金属门、防火门；
含磁力锁支架</t>
    <phoneticPr fontId="17" type="noConversion"/>
  </si>
  <si>
    <t>不含税技术安装调试服务费：</t>
    <phoneticPr fontId="17" type="noConversion"/>
  </si>
  <si>
    <t>不含税合价：</t>
    <phoneticPr fontId="17" type="noConversion"/>
  </si>
  <si>
    <t>A</t>
    <phoneticPr fontId="17" type="noConversion"/>
  </si>
  <si>
    <t>B</t>
    <phoneticPr fontId="17" type="noConversion"/>
  </si>
  <si>
    <t>C</t>
    <phoneticPr fontId="17" type="noConversion"/>
  </si>
  <si>
    <t>D</t>
    <phoneticPr fontId="17" type="noConversion"/>
  </si>
  <si>
    <t>E</t>
    <phoneticPr fontId="17" type="noConversion"/>
  </si>
  <si>
    <t>含税(13%)合价：</t>
    <phoneticPr fontId="17" type="noConversion"/>
  </si>
  <si>
    <t>含税(6%)技术安装调试服务费：</t>
    <phoneticPr fontId="17" type="noConversion"/>
  </si>
  <si>
    <t>C=A*1.13</t>
    <phoneticPr fontId="17" type="noConversion"/>
  </si>
  <si>
    <t>D=B*1.06</t>
    <phoneticPr fontId="17" type="noConversion"/>
  </si>
  <si>
    <t>E=C+D</t>
    <phoneticPr fontId="17" type="noConversion"/>
  </si>
  <si>
    <t>不含税单价（元）</t>
    <phoneticPr fontId="17" type="noConversion"/>
  </si>
  <si>
    <t>不含税小计（元）</t>
    <phoneticPr fontId="17" type="noConversion"/>
  </si>
  <si>
    <t>轨道云启项目智能化设备采购及安装分项报价表</t>
    <phoneticPr fontId="17" type="noConversion"/>
  </si>
  <si>
    <t>1.详系统图ATJK
2.含配电箱系统图内的全部元配件以及配线至UPS电源</t>
    <phoneticPr fontId="17" type="noConversion"/>
  </si>
  <si>
    <t>总线式网络报警主机（支持新国标GB12663-2019）；
8个板载有线防区，可扩展至256个（其中64个可以为无线防区）
4个板载触发器输出，可扩展至256个
支持8个无线485模块，每个模块可以连接8个无线探测器
支持8000条报警事件记录，2000条操作日志和1500条管理记录，支持远程搜索查询事件日志
支持定时布撤防（日常计划、优先计划）
支持CID 报告，支持话机复用
支持防区报警、系统状态事件联动输出，发生/恢复事件和时间可灵活配置
支持32个LCD键盘包括1个全局键盘和31个子系统键盘，键盘总线总长度不得大于1.2km（Φ1.5mm）
支持外置蓄电池，蓄电池电压实时监测，主辅电源可自动切换
支持远程升级,远程导入导出配置参数
支持两条总线，总线无极性，支持手牵手总线拓扑，每条可达2400m（RVV2*1.5mm2）
配置方式：键盘编程
用户：网络用户32个，包括管理员、操作员、安装员，制造商</t>
    <phoneticPr fontId="17" type="noConversion"/>
  </si>
  <si>
    <t>一、产品功能描述：
本产品为一款5英寸超薄人脸识别终端平板，采用高性能四核处理器，自带神经网络处理器NPU，采用1G 8G存储配置，1280*720高清显示屏，宽动态双目摄像头，性能优异的人脸识别算法，可支持5W级人脸库识别。满足各种人脸识别场景使用。
二、产品特点：
Linux平台，采用12NM工艺处理器，高性能低发热。支持嵌入安装。CPU自带2T算力NPU，配合性能优异的人脸识别算法和1G 8G存储，支持5w库容人脸识别场景，支持M1/CPU卡识别，可选配独立二维码识别器，抗干扰能力强。
三、技术参数
 平台： 基于linux平台开发
 芯片：14nm工艺四核处理器，4核A7核心，CPU单核主频高达1.5GHz，自带2T算力NPU，高性能低发热。
 存储：1G 8G存储，支持大库容人脸存储和运算。
 算法：高性能10W库容级人脸识别算法，识别准确率大于99.9%。
 显示：5英寸IPS屏，分辨率1280*720。
 成像：双目宽动态摄像头，支持活体检测。
 识别范围:小于1 .5m，0.3~0.8m最优距离识别时间小于400ms。
 人脸库容: 标配最大支持50000人脸库。
 识别方式：人脸、卡、二维码，支持卡加人脸识别模式。
 IC读卡：支持M1/CPU卡读写，读卡距离小于40 mm。
 操作温度：-20 到 50℃。
 电源配置：选配220VAC转12 VDC/2A适配器。
 通信方式：支持10/100M 网络，选配支持WiFi。
 外形尺寸: 167*77*16mm (长 *宽* 厚)。
 安装方式：超薄壁挂安装，支持嵌入安装。
 输出： WG26/WG34、开关量。10W条通行记录，3W条抓拍记录。</t>
    <phoneticPr fontId="17" type="noConversion"/>
  </si>
  <si>
    <t>通过网络与公共广播系统通讯，接收地球同步卫星信号进行时间校准。
技术参数
1.网络接口：标准RJ45输入
2.传输速率：100Mbps
3.支持协议：TCP/IP，UDP，IGMP(组播)，IETF SIP
4.电源：~190V-240V 50Hz-60Hz；DC24V/1A</t>
    <phoneticPr fontId="17" type="noConversion"/>
  </si>
  <si>
    <t>1.网络接口：标准RJ45输入：
2.传输速率：100Mbps
3.支持协议：TCP/IP，UDP
4.音频格式：MP3
5.音频模式：16位CD音质
6.采样率：8KHz～48KHz
7.EMC输入灵敏度：775mV  (非平衡）
8.AUX输入灵敏度：350mV  (非平衡）
9.MIC输入灵敏度：5mV   (非平衡）
10.AUX输出幅度：1000mV  2路莲花座输出接口
11.AUX输出阻抗：470Ω
12.高音提升、衰减：±10dB
13.低音提升、衰减：±10dB
14.USB接口：最大支持16G内存U盘接入
15.额定功率：300W
16.待机功耗：＜10W
17.频率响应：80Hz～16KHz   +1/-3dB
18.谐波失真：≤1%
19.信噪比：＞65dB
20.输出方式：100V定压输出</t>
    <phoneticPr fontId="17" type="noConversion"/>
  </si>
  <si>
    <t>1. 网络接口：标准RJ45输入
2. 传输速率：100Mbps
3. 支持协议：TCP/IP，UDP
4. 音频格式：MP3
5. 音频模式：16位CD音质
6. 采样率：8KHz～48KHz
7. AUX输入灵敏度：350mV  (非平衡）
8. 频率响应：80Hz～16KHz   +1/-3dB
9. 谐波失真：≤1%
10. 信噪比：＞65dB
11. 整机功耗：≤50W</t>
    <phoneticPr fontId="17" type="noConversion"/>
  </si>
  <si>
    <t>1.网络接口：标准RJ45输入
2.支持协议：TCP/IP，UDP
3.网络协议：支持IPv6、IPv4网络协议
4.音频格式：MP3
5.采样率：8KHz~48KHz
6.传输速率：100Mbps
7.音频模式：16位CD音质
8.显示屏尺寸：7英寸
9.屏幕分辨率：800 x 480 像素
10.屏幕类型：65K色DGUS屏</t>
    <phoneticPr fontId="17" type="noConversion"/>
  </si>
  <si>
    <t>用于采集消防报警短路信号。
技术参数
1.网络接口：标准RJ45输入
2.传输速率：100Mbps
3.支持协议：TCP/IP、UDP
4.短路接口：工业标准压线接线端子</t>
    <phoneticPr fontId="17" type="noConversion"/>
  </si>
  <si>
    <t>结构：塑料面板；
颜色：白色
性能：最大耐电流1.25A，电压250V；
输出：常开；
类型：适合埋入式电器盒使用；</t>
    <phoneticPr fontId="17" type="noConversion"/>
  </si>
  <si>
    <t>停车场道闸、车辆检测器、车牌识别一体机</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</si>
</sst>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_ "/>
    <numFmt numFmtId="177" formatCode="0.00_);[Red]\(0.00\)"/>
  </numFmts>
  <fonts count="20">
    <font>
      <sz val="11"/>
      <color theme="1"/>
      <name val="宋体"/>
      <charset val="134"/>
      <scheme val="minor"/>
    </font>
    <font>
      <b/>
      <sz val="10.5"/>
      <color rgb="FF000000"/>
      <name val="宋体"/>
      <family val="3"/>
      <charset val="134"/>
    </font>
    <font>
      <sz val="10.5"/>
      <color rgb="FF000000"/>
      <name val="宋体"/>
      <family val="3"/>
      <charset val="134"/>
    </font>
    <font>
      <sz val="10.5"/>
      <color rgb="FFFF0000"/>
      <name val="宋体"/>
      <family val="3"/>
      <charset val="134"/>
    </font>
    <font>
      <sz val="11"/>
      <color theme="1"/>
      <name val="宋体"/>
      <family val="3"/>
      <charset val="134"/>
    </font>
    <font>
      <sz val="11"/>
      <name val="宋体"/>
      <family val="3"/>
      <charset val="134"/>
    </font>
    <font>
      <sz val="11"/>
      <color rgb="FFFF0000"/>
      <name val="宋体"/>
      <family val="3"/>
      <charset val="134"/>
    </font>
    <font>
      <sz val="10"/>
      <name val="宋体"/>
      <family val="3"/>
      <charset val="134"/>
    </font>
    <font>
      <b/>
      <sz val="16"/>
      <name val="宋体"/>
      <family val="3"/>
      <charset val="134"/>
    </font>
    <font>
      <b/>
      <sz val="11"/>
      <name val="宋体"/>
      <family val="3"/>
      <charset val="134"/>
    </font>
    <font>
      <b/>
      <sz val="11"/>
      <name val="宋体"/>
      <family val="3"/>
      <charset val="134"/>
      <scheme val="major"/>
    </font>
    <font>
      <sz val="11"/>
      <name val="宋体"/>
      <family val="3"/>
      <charset val="134"/>
      <scheme val="major"/>
    </font>
    <font>
      <sz val="11"/>
      <name val="宋体"/>
      <family val="3"/>
      <charset val="134"/>
      <scheme val="major"/>
    </font>
    <font>
      <sz val="11"/>
      <color theme="1"/>
      <name val="宋体"/>
      <family val="3"/>
      <charset val="134"/>
      <scheme val="minor"/>
    </font>
    <font>
      <sz val="12"/>
      <name val="Times New Roman"/>
      <family val="1"/>
    </font>
    <font>
      <sz val="12"/>
      <name val="宋体"/>
      <family val="3"/>
      <charset val="134"/>
    </font>
    <font>
      <sz val="10"/>
      <name val="Geneva"/>
    </font>
    <font>
      <sz val="9"/>
      <name val="宋体"/>
      <family val="3"/>
      <charset val="134"/>
      <scheme val="minor"/>
    </font>
    <font>
      <sz val="11"/>
      <name val="宋体"/>
      <family val="3"/>
      <charset val="134"/>
      <scheme val="major"/>
    </font>
    <font>
      <b/>
      <sz val="11"/>
      <name val="宋体"/>
      <family val="3"/>
      <charset val="134"/>
      <scheme val="major"/>
    </font>
  </fonts>
  <fills count="2">
    <fill>
      <patternFill patternType="none"/>
    </fill>
    <fill>
      <patternFill patternType="gray125"/>
    </fill>
  </fills>
  <borders count="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7">
    <xf numFmtId="0" fontId="0" fillId="0" borderId="0">
      <alignment vertical="center"/>
    </xf>
    <xf numFmtId="0" fontId="14" fillId="0" borderId="0"/>
    <xf numFmtId="0" fontId="15" fillId="0" borderId="0">
      <alignment vertical="center"/>
    </xf>
    <xf numFmtId="0" fontId="13" fillId="0" borderId="0">
      <alignment vertical="center"/>
    </xf>
    <xf numFmtId="0" fontId="15" fillId="0" borderId="0"/>
    <xf numFmtId="0" fontId="15" fillId="0" borderId="0"/>
    <xf numFmtId="0" fontId="16" fillId="0" borderId="0"/>
  </cellStyleXfs>
  <cellXfs count="40">
    <xf numFmtId="0" fontId="0" fillId="0" borderId="0" xfId="0">
      <alignment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4" fillId="0" borderId="0" xfId="0" applyFont="1">
      <alignment vertical="center"/>
    </xf>
    <xf numFmtId="0" fontId="9" fillId="0" borderId="1" xfId="0" applyFont="1" applyBorder="1" applyAlignment="1">
      <alignment horizontal="center" vertical="center" wrapText="1"/>
    </xf>
    <xf numFmtId="0" fontId="9" fillId="0" borderId="1" xfId="0" applyFont="1" applyBorder="1" applyAlignment="1">
      <alignment horizontal="left" vertical="center" wrapText="1"/>
    </xf>
    <xf numFmtId="176" fontId="9" fillId="0" borderId="1" xfId="0" applyNumberFormat="1" applyFont="1" applyBorder="1" applyAlignment="1">
      <alignment horizontal="center" vertical="center" wrapText="1"/>
    </xf>
    <xf numFmtId="177" fontId="10" fillId="0" borderId="1" xfId="0" applyNumberFormat="1" applyFont="1" applyBorder="1" applyAlignment="1">
      <alignment horizontal="right" vertical="center" wrapText="1"/>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49" fontId="12" fillId="0" borderId="1" xfId="0" applyNumberFormat="1" applyFont="1" applyBorder="1" applyAlignment="1">
      <alignment horizontal="left" vertical="center" wrapText="1"/>
    </xf>
    <xf numFmtId="176" fontId="11" fillId="0" borderId="1" xfId="0" applyNumberFormat="1" applyFont="1" applyBorder="1" applyAlignment="1">
      <alignment horizontal="center" vertical="center" wrapText="1"/>
    </xf>
    <xf numFmtId="177" fontId="11" fillId="0" borderId="1" xfId="0" applyNumberFormat="1" applyFont="1" applyBorder="1" applyAlignment="1">
      <alignment horizontal="right" vertical="center" wrapText="1"/>
    </xf>
    <xf numFmtId="0" fontId="11" fillId="0" borderId="1" xfId="0" applyFont="1" applyBorder="1" applyAlignment="1">
      <alignment horizontal="left" vertical="center" wrapText="1"/>
    </xf>
    <xf numFmtId="0" fontId="18" fillId="0" borderId="1" xfId="0" applyFont="1" applyBorder="1" applyAlignment="1">
      <alignment horizontal="left" vertical="center" wrapText="1"/>
    </xf>
    <xf numFmtId="49" fontId="18" fillId="0" borderId="1" xfId="0" applyNumberFormat="1" applyFont="1" applyBorder="1" applyAlignment="1">
      <alignment horizontal="left" vertical="center" wrapText="1"/>
    </xf>
    <xf numFmtId="0" fontId="5" fillId="0" borderId="0" xfId="0" applyFont="1">
      <alignment vertical="center"/>
    </xf>
    <xf numFmtId="0" fontId="18" fillId="0" borderId="1" xfId="0" applyFont="1" applyBorder="1" applyAlignment="1">
      <alignment vertical="center" wrapText="1"/>
    </xf>
    <xf numFmtId="176" fontId="11" fillId="0" borderId="1" xfId="0" applyNumberFormat="1" applyFont="1" applyBorder="1" applyAlignment="1">
      <alignment horizontal="center" vertical="center"/>
    </xf>
    <xf numFmtId="0" fontId="11" fillId="0" borderId="1" xfId="0" applyFont="1" applyBorder="1" applyAlignment="1">
      <alignment horizontal="justify" vertical="center" wrapText="1"/>
    </xf>
    <xf numFmtId="0" fontId="6" fillId="0" borderId="0" xfId="0" applyFont="1">
      <alignment vertical="center"/>
    </xf>
    <xf numFmtId="0" fontId="7" fillId="0" borderId="1" xfId="0"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left" vertical="center"/>
    </xf>
    <xf numFmtId="176" fontId="5" fillId="0" borderId="0" xfId="0" applyNumberFormat="1" applyFont="1" applyAlignment="1">
      <alignment horizontal="center" vertical="center"/>
    </xf>
    <xf numFmtId="177" fontId="5" fillId="0" borderId="0" xfId="0" applyNumberFormat="1" applyFont="1" applyAlignment="1">
      <alignment horizontal="right" vertical="center"/>
    </xf>
    <xf numFmtId="0" fontId="7" fillId="0" borderId="0" xfId="0" applyFont="1" applyAlignment="1">
      <alignment horizontal="left" vertical="center" wrapText="1"/>
    </xf>
    <xf numFmtId="0" fontId="10" fillId="0" borderId="1" xfId="0" applyFont="1" applyBorder="1" applyAlignment="1">
      <alignment horizontal="center" vertical="center" wrapText="1"/>
    </xf>
    <xf numFmtId="0" fontId="19" fillId="0" borderId="1" xfId="0" applyFont="1" applyBorder="1" applyAlignment="1">
      <alignment vertical="center" wrapText="1"/>
    </xf>
    <xf numFmtId="177" fontId="9" fillId="0" borderId="1" xfId="0" applyNumberFormat="1" applyFont="1" applyBorder="1" applyAlignment="1">
      <alignment horizontal="center" vertical="center" wrapText="1"/>
    </xf>
    <xf numFmtId="176" fontId="10"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10" fillId="0" borderId="1" xfId="0" applyFont="1" applyBorder="1" applyAlignment="1">
      <alignment horizontal="left"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2" xfId="0" applyFont="1" applyBorder="1" applyAlignment="1">
      <alignment horizontal="right" vertical="center" wrapText="1"/>
    </xf>
    <xf numFmtId="0" fontId="10" fillId="0" borderId="3" xfId="0" applyFont="1" applyBorder="1" applyAlignment="1">
      <alignment horizontal="right" vertical="center" wrapText="1"/>
    </xf>
    <xf numFmtId="0" fontId="1" fillId="0" borderId="1" xfId="0" applyFont="1" applyBorder="1" applyAlignment="1">
      <alignment horizontal="center" vertical="center"/>
    </xf>
  </cellXfs>
  <cellStyles count="7">
    <cellStyle name="0,0_x000d__x000a_NA_x000d__x000a_" xfId="1"/>
    <cellStyle name="0,0_x000d__x000a_NA_x000d__x000a_ 2" xfId="4"/>
    <cellStyle name="常规" xfId="0" builtinId="0"/>
    <cellStyle name="常规 10" xfId="3"/>
    <cellStyle name="常规 3_中控BAS点表清单-五江天街二期（优化后） - 副本" xfId="2"/>
    <cellStyle name="常规 9 4" xfId="5"/>
    <cellStyle name="样式 1" xfId="6"/>
  </cellStyles>
  <dxfs count="0"/>
  <tableStyles count="0" defaultTableStyle="TableStyleMedium2" defaultPivotStyle="PivotStyleLight16"/>
  <colors>
    <mruColors>
      <color rgb="FFFD5C0C"/>
      <color rgb="FFF85208"/>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57785</xdr:colOff>
      <xdr:row>0</xdr:row>
      <xdr:rowOff>115570</xdr:rowOff>
    </xdr:from>
    <xdr:to>
      <xdr:col>15</xdr:col>
      <xdr:colOff>276860</xdr:colOff>
      <xdr:row>14</xdr:row>
      <xdr:rowOff>1905</xdr:rowOff>
    </xdr:to>
    <xdr:pic>
      <xdr:nvPicPr>
        <xdr:cNvPr id="3" name="图片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57785" y="115570"/>
          <a:ext cx="10506075" cy="2286635"/>
        </a:xfrm>
        <a:prstGeom prst="rect">
          <a:avLst/>
        </a:prstGeom>
        <a:noFill/>
        <a:ln w="9525">
          <a:noFill/>
        </a:ln>
      </xdr:spPr>
    </xdr:pic>
    <xdr:clientData/>
  </xdr:twoCellAnchor>
  <xdr:twoCellAnchor editAs="oneCell">
    <xdr:from>
      <xdr:col>0</xdr:col>
      <xdr:colOff>133350</xdr:colOff>
      <xdr:row>14</xdr:row>
      <xdr:rowOff>104775</xdr:rowOff>
    </xdr:from>
    <xdr:to>
      <xdr:col>14</xdr:col>
      <xdr:colOff>475615</xdr:colOff>
      <xdr:row>31</xdr:row>
      <xdr:rowOff>76200</xdr:rowOff>
    </xdr:to>
    <xdr:pic>
      <xdr:nvPicPr>
        <xdr:cNvPr id="4" name="图片 3">
          <a:extLst>
            <a:ext uri="{FF2B5EF4-FFF2-40B4-BE49-F238E27FC236}">
              <a16:creationId xmlns=""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33350" y="2505075"/>
          <a:ext cx="9943465" cy="2886075"/>
        </a:xfrm>
        <a:prstGeom prst="rect">
          <a:avLst/>
        </a:prstGeom>
        <a:noFill/>
        <a:ln w="9525">
          <a:noFill/>
        </a:ln>
      </xdr:spPr>
    </xdr:pic>
    <xdr:clientData/>
  </xdr:twoCellAnchor>
  <xdr:twoCellAnchor editAs="oneCell">
    <xdr:from>
      <xdr:col>0</xdr:col>
      <xdr:colOff>209550</xdr:colOff>
      <xdr:row>31</xdr:row>
      <xdr:rowOff>161925</xdr:rowOff>
    </xdr:from>
    <xdr:to>
      <xdr:col>14</xdr:col>
      <xdr:colOff>247650</xdr:colOff>
      <xdr:row>52</xdr:row>
      <xdr:rowOff>47625</xdr:rowOff>
    </xdr:to>
    <xdr:pic>
      <xdr:nvPicPr>
        <xdr:cNvPr id="6" name="图片 5">
          <a:extLst>
            <a:ext uri="{FF2B5EF4-FFF2-40B4-BE49-F238E27FC236}">
              <a16:creationId xmlns="" xmlns:a16="http://schemas.microsoft.com/office/drawing/2014/main" id="{00000000-0008-0000-0500-000006000000}"/>
            </a:ext>
          </a:extLst>
        </xdr:cNvPr>
        <xdr:cNvPicPr>
          <a:picLocks noChangeAspect="1"/>
        </xdr:cNvPicPr>
      </xdr:nvPicPr>
      <xdr:blipFill>
        <a:blip xmlns:r="http://schemas.openxmlformats.org/officeDocument/2006/relationships" r:embed="rId3"/>
        <a:stretch>
          <a:fillRect/>
        </a:stretch>
      </xdr:blipFill>
      <xdr:spPr>
        <a:xfrm>
          <a:off x="209550" y="5476875"/>
          <a:ext cx="9639300" cy="3486150"/>
        </a:xfrm>
        <a:prstGeom prst="rect">
          <a:avLst/>
        </a:prstGeom>
        <a:noFill/>
        <a:ln w="9525">
          <a:noFill/>
        </a:ln>
      </xdr:spPr>
    </xdr:pic>
    <xdr:clientData/>
  </xdr:twoCellAnchor>
  <xdr:twoCellAnchor editAs="oneCell">
    <xdr:from>
      <xdr:col>0</xdr:col>
      <xdr:colOff>352425</xdr:colOff>
      <xdr:row>53</xdr:row>
      <xdr:rowOff>47625</xdr:rowOff>
    </xdr:from>
    <xdr:to>
      <xdr:col>11</xdr:col>
      <xdr:colOff>0</xdr:colOff>
      <xdr:row>65</xdr:row>
      <xdr:rowOff>66675</xdr:rowOff>
    </xdr:to>
    <xdr:pic>
      <xdr:nvPicPr>
        <xdr:cNvPr id="7" name="图片 6">
          <a:extLst>
            <a:ext uri="{FF2B5EF4-FFF2-40B4-BE49-F238E27FC236}">
              <a16:creationId xmlns="" xmlns:a16="http://schemas.microsoft.com/office/drawing/2014/main" id="{00000000-0008-0000-0500-000007000000}"/>
            </a:ext>
          </a:extLst>
        </xdr:cNvPr>
        <xdr:cNvPicPr>
          <a:picLocks noChangeAspect="1"/>
        </xdr:cNvPicPr>
      </xdr:nvPicPr>
      <xdr:blipFill>
        <a:blip xmlns:r="http://schemas.openxmlformats.org/officeDocument/2006/relationships" r:embed="rId4"/>
        <a:stretch>
          <a:fillRect/>
        </a:stretch>
      </xdr:blipFill>
      <xdr:spPr>
        <a:xfrm>
          <a:off x="352425" y="9134475"/>
          <a:ext cx="7191375" cy="2076450"/>
        </a:xfrm>
        <a:prstGeom prst="rect">
          <a:avLst/>
        </a:prstGeom>
        <a:noFill/>
        <a:ln w="9525">
          <a:noFill/>
        </a:ln>
      </xdr:spPr>
    </xdr:pic>
    <xdr:clientData/>
  </xdr:twoCellAnchor>
  <xdr:twoCellAnchor editAs="oneCell">
    <xdr:from>
      <xdr:col>0</xdr:col>
      <xdr:colOff>419100</xdr:colOff>
      <xdr:row>66</xdr:row>
      <xdr:rowOff>85725</xdr:rowOff>
    </xdr:from>
    <xdr:to>
      <xdr:col>11</xdr:col>
      <xdr:colOff>124460</xdr:colOff>
      <xdr:row>79</xdr:row>
      <xdr:rowOff>38735</xdr:rowOff>
    </xdr:to>
    <xdr:pic>
      <xdr:nvPicPr>
        <xdr:cNvPr id="8" name="图片 7">
          <a:extLst>
            <a:ext uri="{FF2B5EF4-FFF2-40B4-BE49-F238E27FC236}">
              <a16:creationId xmlns="" xmlns:a16="http://schemas.microsoft.com/office/drawing/2014/main" id="{00000000-0008-0000-0500-000008000000}"/>
            </a:ext>
          </a:extLst>
        </xdr:cNvPr>
        <xdr:cNvPicPr>
          <a:picLocks noChangeAspect="1"/>
        </xdr:cNvPicPr>
      </xdr:nvPicPr>
      <xdr:blipFill>
        <a:blip xmlns:r="http://schemas.openxmlformats.org/officeDocument/2006/relationships" r:embed="rId5"/>
        <a:stretch>
          <a:fillRect/>
        </a:stretch>
      </xdr:blipFill>
      <xdr:spPr>
        <a:xfrm>
          <a:off x="419100" y="11401425"/>
          <a:ext cx="7249160" cy="2181860"/>
        </a:xfrm>
        <a:prstGeom prst="rect">
          <a:avLst/>
        </a:prstGeom>
        <a:noFill/>
        <a:ln w="9525">
          <a:noFill/>
        </a:ln>
      </xdr:spPr>
    </xdr:pic>
    <xdr:clientData/>
  </xdr:twoCellAnchor>
  <xdr:twoCellAnchor editAs="oneCell">
    <xdr:from>
      <xdr:col>0</xdr:col>
      <xdr:colOff>400050</xdr:colOff>
      <xdr:row>78</xdr:row>
      <xdr:rowOff>123825</xdr:rowOff>
    </xdr:from>
    <xdr:to>
      <xdr:col>11</xdr:col>
      <xdr:colOff>276860</xdr:colOff>
      <xdr:row>89</xdr:row>
      <xdr:rowOff>114300</xdr:rowOff>
    </xdr:to>
    <xdr:pic>
      <xdr:nvPicPr>
        <xdr:cNvPr id="9" name="图片 8">
          <a:extLst>
            <a:ext uri="{FF2B5EF4-FFF2-40B4-BE49-F238E27FC236}">
              <a16:creationId xmlns="" xmlns:a16="http://schemas.microsoft.com/office/drawing/2014/main" id="{00000000-0008-0000-0500-000009000000}"/>
            </a:ext>
          </a:extLst>
        </xdr:cNvPr>
        <xdr:cNvPicPr>
          <a:picLocks noChangeAspect="1"/>
        </xdr:cNvPicPr>
      </xdr:nvPicPr>
      <xdr:blipFill>
        <a:blip xmlns:r="http://schemas.openxmlformats.org/officeDocument/2006/relationships" r:embed="rId6"/>
        <a:stretch>
          <a:fillRect/>
        </a:stretch>
      </xdr:blipFill>
      <xdr:spPr>
        <a:xfrm>
          <a:off x="400050" y="13496925"/>
          <a:ext cx="7420610" cy="1876425"/>
        </a:xfrm>
        <a:prstGeom prst="rect">
          <a:avLst/>
        </a:prstGeom>
        <a:noFill/>
        <a:ln w="9525">
          <a:noFill/>
        </a:ln>
      </xdr:spPr>
    </xdr:pic>
    <xdr:clientData/>
  </xdr:twoCellAnchor>
  <xdr:twoCellAnchor editAs="oneCell">
    <xdr:from>
      <xdr:col>0</xdr:col>
      <xdr:colOff>590550</xdr:colOff>
      <xdr:row>89</xdr:row>
      <xdr:rowOff>152400</xdr:rowOff>
    </xdr:from>
    <xdr:to>
      <xdr:col>9</xdr:col>
      <xdr:colOff>400050</xdr:colOff>
      <xdr:row>96</xdr:row>
      <xdr:rowOff>86360</xdr:rowOff>
    </xdr:to>
    <xdr:pic>
      <xdr:nvPicPr>
        <xdr:cNvPr id="11" name="图片 10">
          <a:extLst>
            <a:ext uri="{FF2B5EF4-FFF2-40B4-BE49-F238E27FC236}">
              <a16:creationId xmlns="" xmlns:a16="http://schemas.microsoft.com/office/drawing/2014/main" id="{00000000-0008-0000-0500-00000B000000}"/>
            </a:ext>
          </a:extLst>
        </xdr:cNvPr>
        <xdr:cNvPicPr>
          <a:picLocks noChangeAspect="1"/>
        </xdr:cNvPicPr>
      </xdr:nvPicPr>
      <xdr:blipFill>
        <a:blip xmlns:r="http://schemas.openxmlformats.org/officeDocument/2006/relationships" r:embed="rId7"/>
        <a:stretch>
          <a:fillRect/>
        </a:stretch>
      </xdr:blipFill>
      <xdr:spPr>
        <a:xfrm>
          <a:off x="590550" y="15411450"/>
          <a:ext cx="5981700" cy="1134110"/>
        </a:xfrm>
        <a:prstGeom prst="rect">
          <a:avLst/>
        </a:prstGeom>
        <a:noFill/>
        <a:ln w="9525">
          <a:noFill/>
        </a:ln>
      </xdr:spPr>
    </xdr:pic>
    <xdr:clientData/>
  </xdr:twoCellAnchor>
  <xdr:twoCellAnchor editAs="oneCell">
    <xdr:from>
      <xdr:col>0</xdr:col>
      <xdr:colOff>409575</xdr:colOff>
      <xdr:row>96</xdr:row>
      <xdr:rowOff>152400</xdr:rowOff>
    </xdr:from>
    <xdr:to>
      <xdr:col>10</xdr:col>
      <xdr:colOff>19050</xdr:colOff>
      <xdr:row>108</xdr:row>
      <xdr:rowOff>95885</xdr:rowOff>
    </xdr:to>
    <xdr:pic>
      <xdr:nvPicPr>
        <xdr:cNvPr id="12" name="图片 11">
          <a:extLst>
            <a:ext uri="{FF2B5EF4-FFF2-40B4-BE49-F238E27FC236}">
              <a16:creationId xmlns="" xmlns:a16="http://schemas.microsoft.com/office/drawing/2014/main" id="{00000000-0008-0000-0500-00000C000000}"/>
            </a:ext>
          </a:extLst>
        </xdr:cNvPr>
        <xdr:cNvPicPr>
          <a:picLocks noChangeAspect="1"/>
        </xdr:cNvPicPr>
      </xdr:nvPicPr>
      <xdr:blipFill>
        <a:blip xmlns:r="http://schemas.openxmlformats.org/officeDocument/2006/relationships" r:embed="rId8"/>
        <a:stretch>
          <a:fillRect/>
        </a:stretch>
      </xdr:blipFill>
      <xdr:spPr>
        <a:xfrm>
          <a:off x="409575" y="16611600"/>
          <a:ext cx="6467475" cy="2000885"/>
        </a:xfrm>
        <a:prstGeom prst="rect">
          <a:avLst/>
        </a:prstGeom>
        <a:noFill/>
        <a:ln w="9525">
          <a:noFill/>
        </a:ln>
      </xdr:spPr>
    </xdr:pic>
    <xdr:clientData/>
  </xdr:twoCellAnchor>
  <xdr:twoCellAnchor editAs="oneCell">
    <xdr:from>
      <xdr:col>0</xdr:col>
      <xdr:colOff>635</xdr:colOff>
      <xdr:row>108</xdr:row>
      <xdr:rowOff>123825</xdr:rowOff>
    </xdr:from>
    <xdr:to>
      <xdr:col>9</xdr:col>
      <xdr:colOff>268605</xdr:colOff>
      <xdr:row>119</xdr:row>
      <xdr:rowOff>123825</xdr:rowOff>
    </xdr:to>
    <xdr:pic>
      <xdr:nvPicPr>
        <xdr:cNvPr id="13" name="图片 12">
          <a:extLst>
            <a:ext uri="{FF2B5EF4-FFF2-40B4-BE49-F238E27FC236}">
              <a16:creationId xmlns="" xmlns:a16="http://schemas.microsoft.com/office/drawing/2014/main" id="{00000000-0008-0000-0500-00000D000000}"/>
            </a:ext>
          </a:extLst>
        </xdr:cNvPr>
        <xdr:cNvPicPr>
          <a:picLocks noChangeAspect="1"/>
        </xdr:cNvPicPr>
      </xdr:nvPicPr>
      <xdr:blipFill>
        <a:blip xmlns:r="http://schemas.openxmlformats.org/officeDocument/2006/relationships" r:embed="rId9"/>
        <a:stretch>
          <a:fillRect/>
        </a:stretch>
      </xdr:blipFill>
      <xdr:spPr>
        <a:xfrm>
          <a:off x="635" y="18640425"/>
          <a:ext cx="6440170" cy="1885950"/>
        </a:xfrm>
        <a:prstGeom prst="rect">
          <a:avLst/>
        </a:prstGeom>
        <a:noFill/>
        <a:ln w="9525">
          <a:noFill/>
        </a:ln>
      </xdr:spPr>
    </xdr:pic>
    <xdr:clientData/>
  </xdr:twoCellAnchor>
  <xdr:twoCellAnchor editAs="oneCell">
    <xdr:from>
      <xdr:col>0</xdr:col>
      <xdr:colOff>361950</xdr:colOff>
      <xdr:row>121</xdr:row>
      <xdr:rowOff>47625</xdr:rowOff>
    </xdr:from>
    <xdr:to>
      <xdr:col>9</xdr:col>
      <xdr:colOff>171450</xdr:colOff>
      <xdr:row>130</xdr:row>
      <xdr:rowOff>48260</xdr:rowOff>
    </xdr:to>
    <xdr:pic>
      <xdr:nvPicPr>
        <xdr:cNvPr id="14" name="图片 13">
          <a:extLst>
            <a:ext uri="{FF2B5EF4-FFF2-40B4-BE49-F238E27FC236}">
              <a16:creationId xmlns="" xmlns:a16="http://schemas.microsoft.com/office/drawing/2014/main" id="{00000000-0008-0000-0500-00000E000000}"/>
            </a:ext>
          </a:extLst>
        </xdr:cNvPr>
        <xdr:cNvPicPr>
          <a:picLocks noChangeAspect="1"/>
        </xdr:cNvPicPr>
      </xdr:nvPicPr>
      <xdr:blipFill>
        <a:blip xmlns:r="http://schemas.openxmlformats.org/officeDocument/2006/relationships" r:embed="rId10"/>
        <a:stretch>
          <a:fillRect/>
        </a:stretch>
      </xdr:blipFill>
      <xdr:spPr>
        <a:xfrm>
          <a:off x="361950" y="20793075"/>
          <a:ext cx="5981700" cy="1543685"/>
        </a:xfrm>
        <a:prstGeom prst="rect">
          <a:avLst/>
        </a:prstGeom>
        <a:noFill/>
        <a:ln w="9525">
          <a:noFill/>
        </a:ln>
      </xdr:spPr>
    </xdr:pic>
    <xdr:clientData/>
  </xdr:twoCellAnchor>
  <xdr:twoCellAnchor editAs="oneCell">
    <xdr:from>
      <xdr:col>0</xdr:col>
      <xdr:colOff>390525</xdr:colOff>
      <xdr:row>130</xdr:row>
      <xdr:rowOff>0</xdr:rowOff>
    </xdr:from>
    <xdr:to>
      <xdr:col>9</xdr:col>
      <xdr:colOff>285750</xdr:colOff>
      <xdr:row>141</xdr:row>
      <xdr:rowOff>0</xdr:rowOff>
    </xdr:to>
    <xdr:pic>
      <xdr:nvPicPr>
        <xdr:cNvPr id="15" name="图片 14">
          <a:extLst>
            <a:ext uri="{FF2B5EF4-FFF2-40B4-BE49-F238E27FC236}">
              <a16:creationId xmlns="" xmlns:a16="http://schemas.microsoft.com/office/drawing/2014/main" id="{00000000-0008-0000-0500-00000F000000}"/>
            </a:ext>
          </a:extLst>
        </xdr:cNvPr>
        <xdr:cNvPicPr>
          <a:picLocks noChangeAspect="1"/>
        </xdr:cNvPicPr>
      </xdr:nvPicPr>
      <xdr:blipFill>
        <a:blip xmlns:r="http://schemas.openxmlformats.org/officeDocument/2006/relationships" r:embed="rId11"/>
        <a:stretch>
          <a:fillRect/>
        </a:stretch>
      </xdr:blipFill>
      <xdr:spPr>
        <a:xfrm>
          <a:off x="390525" y="22288500"/>
          <a:ext cx="6067425" cy="1885950"/>
        </a:xfrm>
        <a:prstGeom prst="rect">
          <a:avLst/>
        </a:prstGeom>
        <a:noFill/>
        <a:ln w="9525">
          <a:noFill/>
        </a:ln>
      </xdr:spPr>
    </xdr:pic>
    <xdr:clientData/>
  </xdr:twoCellAnchor>
  <xdr:twoCellAnchor editAs="oneCell">
    <xdr:from>
      <xdr:col>0</xdr:col>
      <xdr:colOff>381000</xdr:colOff>
      <xdr:row>141</xdr:row>
      <xdr:rowOff>114300</xdr:rowOff>
    </xdr:from>
    <xdr:to>
      <xdr:col>9</xdr:col>
      <xdr:colOff>600075</xdr:colOff>
      <xdr:row>153</xdr:row>
      <xdr:rowOff>19685</xdr:rowOff>
    </xdr:to>
    <xdr:pic>
      <xdr:nvPicPr>
        <xdr:cNvPr id="16" name="图片 15">
          <a:extLst>
            <a:ext uri="{FF2B5EF4-FFF2-40B4-BE49-F238E27FC236}">
              <a16:creationId xmlns="" xmlns:a16="http://schemas.microsoft.com/office/drawing/2014/main" id="{00000000-0008-0000-0500-000010000000}"/>
            </a:ext>
          </a:extLst>
        </xdr:cNvPr>
        <xdr:cNvPicPr>
          <a:picLocks noChangeAspect="1"/>
        </xdr:cNvPicPr>
      </xdr:nvPicPr>
      <xdr:blipFill>
        <a:blip xmlns:r="http://schemas.openxmlformats.org/officeDocument/2006/relationships" r:embed="rId12"/>
        <a:stretch>
          <a:fillRect/>
        </a:stretch>
      </xdr:blipFill>
      <xdr:spPr>
        <a:xfrm>
          <a:off x="381000" y="24288750"/>
          <a:ext cx="6391275" cy="196278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271"/>
  <sheetViews>
    <sheetView view="pageBreakPreview" zoomScale="85" zoomScaleNormal="100" zoomScaleSheetLayoutView="85" workbookViewId="0">
      <pane ySplit="2" topLeftCell="A255" activePane="bottomLeft" state="frozen"/>
      <selection pane="bottomLeft" activeCell="F5" sqref="F5"/>
    </sheetView>
  </sheetViews>
  <sheetFormatPr defaultColWidth="9" defaultRowHeight="14" outlineLevelRow="1"/>
  <cols>
    <col min="1" max="1" width="5.453125" style="24" customWidth="1"/>
    <col min="2" max="2" width="26.08984375" style="25" customWidth="1"/>
    <col min="3" max="3" width="10.81640625" style="26" customWidth="1"/>
    <col min="4" max="4" width="6.81640625" style="24" customWidth="1"/>
    <col min="5" max="5" width="17.26953125" style="27" customWidth="1"/>
    <col min="6" max="6" width="17.26953125" style="26" customWidth="1"/>
    <col min="7" max="7" width="51.81640625" style="28" customWidth="1"/>
    <col min="8" max="16384" width="9" style="5"/>
  </cols>
  <sheetData>
    <row r="1" spans="1:7" ht="21">
      <c r="A1" s="33" t="s">
        <v>451</v>
      </c>
      <c r="B1" s="33"/>
      <c r="C1" s="33"/>
      <c r="D1" s="33"/>
      <c r="E1" s="33"/>
      <c r="F1" s="33"/>
      <c r="G1" s="33"/>
    </row>
    <row r="2" spans="1:7" customFormat="1" ht="28">
      <c r="A2" s="6" t="s">
        <v>2</v>
      </c>
      <c r="B2" s="7" t="s">
        <v>3</v>
      </c>
      <c r="C2" s="8" t="s">
        <v>4</v>
      </c>
      <c r="D2" s="6" t="s">
        <v>5</v>
      </c>
      <c r="E2" s="31" t="s">
        <v>449</v>
      </c>
      <c r="F2" s="8" t="s">
        <v>450</v>
      </c>
      <c r="G2" s="6" t="s">
        <v>6</v>
      </c>
    </row>
    <row r="3" spans="1:7">
      <c r="A3" s="34" t="s">
        <v>7</v>
      </c>
      <c r="B3" s="34"/>
      <c r="C3" s="34"/>
      <c r="D3" s="34"/>
      <c r="E3" s="9"/>
      <c r="F3" s="32">
        <f>F4+F15</f>
        <v>0</v>
      </c>
      <c r="G3" s="10"/>
    </row>
    <row r="4" spans="1:7" outlineLevel="1">
      <c r="A4" s="34" t="s">
        <v>8</v>
      </c>
      <c r="B4" s="34"/>
      <c r="C4" s="34"/>
      <c r="D4" s="34"/>
      <c r="E4" s="9"/>
      <c r="F4" s="32">
        <f>SUM(F5:F14)</f>
        <v>0</v>
      </c>
      <c r="G4" s="10"/>
    </row>
    <row r="5" spans="1:7" ht="28" outlineLevel="1">
      <c r="A5" s="11">
        <v>1</v>
      </c>
      <c r="B5" s="12" t="s">
        <v>9</v>
      </c>
      <c r="C5" s="13">
        <v>1</v>
      </c>
      <c r="D5" s="11" t="s">
        <v>10</v>
      </c>
      <c r="E5" s="14"/>
      <c r="F5" s="13">
        <f t="shared" ref="F5" si="0">C5*E5</f>
        <v>0</v>
      </c>
      <c r="G5" s="15" t="s">
        <v>452</v>
      </c>
    </row>
    <row r="6" spans="1:7" ht="28" outlineLevel="1">
      <c r="A6" s="11">
        <v>2</v>
      </c>
      <c r="B6" s="12" t="s">
        <v>11</v>
      </c>
      <c r="C6" s="13">
        <v>1</v>
      </c>
      <c r="D6" s="11" t="s">
        <v>10</v>
      </c>
      <c r="E6" s="14"/>
      <c r="F6" s="13">
        <f t="shared" ref="F6:F14" si="1">C6*E6</f>
        <v>0</v>
      </c>
      <c r="G6" s="15" t="s">
        <v>12</v>
      </c>
    </row>
    <row r="7" spans="1:7" ht="28" outlineLevel="1">
      <c r="A7" s="11">
        <v>3</v>
      </c>
      <c r="B7" s="12" t="s">
        <v>13</v>
      </c>
      <c r="C7" s="13">
        <v>6</v>
      </c>
      <c r="D7" s="11" t="s">
        <v>10</v>
      </c>
      <c r="E7" s="14"/>
      <c r="F7" s="13">
        <f t="shared" si="1"/>
        <v>0</v>
      </c>
      <c r="G7" s="15" t="s">
        <v>12</v>
      </c>
    </row>
    <row r="8" spans="1:7" ht="42" outlineLevel="1">
      <c r="A8" s="11">
        <v>4</v>
      </c>
      <c r="B8" s="15" t="s">
        <v>14</v>
      </c>
      <c r="C8" s="13">
        <v>1</v>
      </c>
      <c r="D8" s="11" t="s">
        <v>15</v>
      </c>
      <c r="E8" s="14"/>
      <c r="F8" s="13">
        <f t="shared" si="1"/>
        <v>0</v>
      </c>
      <c r="G8" s="15" t="s">
        <v>16</v>
      </c>
    </row>
    <row r="9" spans="1:7" ht="28" outlineLevel="1">
      <c r="A9" s="11">
        <v>5</v>
      </c>
      <c r="B9" s="15" t="s">
        <v>17</v>
      </c>
      <c r="C9" s="13">
        <v>1</v>
      </c>
      <c r="D9" s="11" t="s">
        <v>10</v>
      </c>
      <c r="E9" s="14"/>
      <c r="F9" s="13">
        <f t="shared" si="1"/>
        <v>0</v>
      </c>
      <c r="G9" s="15" t="s">
        <v>18</v>
      </c>
    </row>
    <row r="10" spans="1:7" ht="28" outlineLevel="1">
      <c r="A10" s="11">
        <v>6</v>
      </c>
      <c r="B10" s="15" t="s">
        <v>19</v>
      </c>
      <c r="C10" s="13">
        <v>1</v>
      </c>
      <c r="D10" s="11" t="s">
        <v>15</v>
      </c>
      <c r="E10" s="14"/>
      <c r="F10" s="13">
        <f t="shared" si="1"/>
        <v>0</v>
      </c>
      <c r="G10" s="15" t="s">
        <v>20</v>
      </c>
    </row>
    <row r="11" spans="1:7" ht="42" outlineLevel="1">
      <c r="A11" s="11">
        <v>7</v>
      </c>
      <c r="B11" s="15" t="s">
        <v>21</v>
      </c>
      <c r="C11" s="13">
        <v>2</v>
      </c>
      <c r="D11" s="11" t="s">
        <v>10</v>
      </c>
      <c r="E11" s="14"/>
      <c r="F11" s="13">
        <f t="shared" si="1"/>
        <v>0</v>
      </c>
      <c r="G11" s="15" t="s">
        <v>22</v>
      </c>
    </row>
    <row r="12" spans="1:7" ht="28" outlineLevel="1">
      <c r="A12" s="11">
        <v>8</v>
      </c>
      <c r="B12" s="15" t="s">
        <v>23</v>
      </c>
      <c r="C12" s="13">
        <v>3</v>
      </c>
      <c r="D12" s="11" t="s">
        <v>10</v>
      </c>
      <c r="E12" s="14"/>
      <c r="F12" s="13">
        <f t="shared" si="1"/>
        <v>0</v>
      </c>
      <c r="G12" s="15" t="s">
        <v>24</v>
      </c>
    </row>
    <row r="13" spans="1:7" outlineLevel="1">
      <c r="A13" s="11">
        <v>9</v>
      </c>
      <c r="B13" s="15" t="s">
        <v>25</v>
      </c>
      <c r="C13" s="13">
        <v>3</v>
      </c>
      <c r="D13" s="11" t="s">
        <v>15</v>
      </c>
      <c r="E13" s="14"/>
      <c r="F13" s="13">
        <f t="shared" si="1"/>
        <v>0</v>
      </c>
      <c r="G13" s="15" t="s">
        <v>26</v>
      </c>
    </row>
    <row r="14" spans="1:7" ht="28" outlineLevel="1">
      <c r="A14" s="11">
        <v>10</v>
      </c>
      <c r="B14" s="15" t="s">
        <v>27</v>
      </c>
      <c r="C14" s="13">
        <v>3</v>
      </c>
      <c r="D14" s="11" t="s">
        <v>15</v>
      </c>
      <c r="E14" s="14"/>
      <c r="F14" s="13">
        <f t="shared" si="1"/>
        <v>0</v>
      </c>
      <c r="G14" s="15" t="s">
        <v>28</v>
      </c>
    </row>
    <row r="15" spans="1:7" outlineLevel="1">
      <c r="A15" s="34" t="s">
        <v>29</v>
      </c>
      <c r="B15" s="34"/>
      <c r="C15" s="34"/>
      <c r="D15" s="34"/>
      <c r="E15" s="9"/>
      <c r="F15" s="32">
        <f>SUM(F16:F32)</f>
        <v>0</v>
      </c>
      <c r="G15" s="10"/>
    </row>
    <row r="16" spans="1:7" ht="56" outlineLevel="1">
      <c r="A16" s="11">
        <v>1</v>
      </c>
      <c r="B16" s="12" t="s">
        <v>30</v>
      </c>
      <c r="C16" s="13">
        <v>47.54</v>
      </c>
      <c r="D16" s="11" t="s">
        <v>31</v>
      </c>
      <c r="E16" s="14"/>
      <c r="F16" s="13">
        <f>C16*E16</f>
        <v>0</v>
      </c>
      <c r="G16" s="15" t="s">
        <v>32</v>
      </c>
    </row>
    <row r="17" spans="1:7" ht="56" outlineLevel="1">
      <c r="A17" s="11">
        <v>2</v>
      </c>
      <c r="B17" s="12" t="s">
        <v>33</v>
      </c>
      <c r="C17" s="13">
        <f>C16</f>
        <v>47.54</v>
      </c>
      <c r="D17" s="11" t="s">
        <v>31</v>
      </c>
      <c r="E17" s="14"/>
      <c r="F17" s="13">
        <f t="shared" ref="F17:F32" si="2">C17*E17</f>
        <v>0</v>
      </c>
      <c r="G17" s="15" t="s">
        <v>34</v>
      </c>
    </row>
    <row r="18" spans="1:7" outlineLevel="1">
      <c r="A18" s="11">
        <v>3</v>
      </c>
      <c r="B18" s="12" t="s">
        <v>35</v>
      </c>
      <c r="C18" s="13">
        <v>38.39</v>
      </c>
      <c r="D18" s="11" t="s">
        <v>36</v>
      </c>
      <c r="E18" s="14"/>
      <c r="F18" s="13">
        <f t="shared" si="2"/>
        <v>0</v>
      </c>
      <c r="G18" s="15" t="s">
        <v>37</v>
      </c>
    </row>
    <row r="19" spans="1:7" ht="42" outlineLevel="1">
      <c r="A19" s="11">
        <v>4</v>
      </c>
      <c r="B19" s="12" t="s">
        <v>38</v>
      </c>
      <c r="C19" s="13">
        <v>138.19999999999999</v>
      </c>
      <c r="D19" s="11" t="s">
        <v>31</v>
      </c>
      <c r="E19" s="14"/>
      <c r="F19" s="13">
        <f t="shared" si="2"/>
        <v>0</v>
      </c>
      <c r="G19" s="16" t="s">
        <v>431</v>
      </c>
    </row>
    <row r="20" spans="1:7" outlineLevel="1">
      <c r="A20" s="11">
        <v>5</v>
      </c>
      <c r="B20" s="12" t="s">
        <v>39</v>
      </c>
      <c r="C20" s="13">
        <v>38.18</v>
      </c>
      <c r="D20" s="11" t="s">
        <v>36</v>
      </c>
      <c r="E20" s="14"/>
      <c r="F20" s="13">
        <f t="shared" si="2"/>
        <v>0</v>
      </c>
      <c r="G20" s="15"/>
    </row>
    <row r="21" spans="1:7" outlineLevel="1">
      <c r="A21" s="11">
        <v>6</v>
      </c>
      <c r="B21" s="12" t="s">
        <v>40</v>
      </c>
      <c r="C21" s="13">
        <v>48.41</v>
      </c>
      <c r="D21" s="11" t="s">
        <v>36</v>
      </c>
      <c r="E21" s="14"/>
      <c r="F21" s="13">
        <f t="shared" si="2"/>
        <v>0</v>
      </c>
      <c r="G21" s="15" t="s">
        <v>41</v>
      </c>
    </row>
    <row r="22" spans="1:7" outlineLevel="1">
      <c r="A22" s="11">
        <v>7</v>
      </c>
      <c r="B22" s="12" t="s">
        <v>42</v>
      </c>
      <c r="C22" s="13">
        <v>16.98</v>
      </c>
      <c r="D22" s="11" t="s">
        <v>36</v>
      </c>
      <c r="E22" s="14"/>
      <c r="F22" s="13">
        <f t="shared" si="2"/>
        <v>0</v>
      </c>
      <c r="G22" s="15" t="s">
        <v>43</v>
      </c>
    </row>
    <row r="23" spans="1:7" outlineLevel="1">
      <c r="A23" s="11">
        <v>8</v>
      </c>
      <c r="B23" s="12" t="s">
        <v>44</v>
      </c>
      <c r="C23" s="13">
        <v>50</v>
      </c>
      <c r="D23" s="11" t="s">
        <v>36</v>
      </c>
      <c r="E23" s="14"/>
      <c r="F23" s="13">
        <f t="shared" si="2"/>
        <v>0</v>
      </c>
      <c r="G23" s="15"/>
    </row>
    <row r="24" spans="1:7" outlineLevel="1">
      <c r="A24" s="11">
        <v>9</v>
      </c>
      <c r="B24" s="12" t="s">
        <v>45</v>
      </c>
      <c r="C24" s="13">
        <v>1</v>
      </c>
      <c r="D24" s="11" t="s">
        <v>15</v>
      </c>
      <c r="E24" s="14"/>
      <c r="F24" s="13">
        <f t="shared" si="2"/>
        <v>0</v>
      </c>
      <c r="G24" s="15"/>
    </row>
    <row r="25" spans="1:7" ht="28" outlineLevel="1">
      <c r="A25" s="11">
        <v>10</v>
      </c>
      <c r="B25" s="12" t="s">
        <v>46</v>
      </c>
      <c r="C25" s="13">
        <v>10</v>
      </c>
      <c r="D25" s="11" t="s">
        <v>15</v>
      </c>
      <c r="E25" s="14"/>
      <c r="F25" s="13">
        <f t="shared" si="2"/>
        <v>0</v>
      </c>
      <c r="G25" s="15" t="s">
        <v>47</v>
      </c>
    </row>
    <row r="26" spans="1:7" outlineLevel="1">
      <c r="A26" s="11">
        <v>11</v>
      </c>
      <c r="B26" s="15" t="s">
        <v>48</v>
      </c>
      <c r="C26" s="13">
        <v>11</v>
      </c>
      <c r="D26" s="11" t="s">
        <v>15</v>
      </c>
      <c r="E26" s="14"/>
      <c r="F26" s="13">
        <f t="shared" si="2"/>
        <v>0</v>
      </c>
      <c r="G26" s="15" t="s">
        <v>49</v>
      </c>
    </row>
    <row r="27" spans="1:7" outlineLevel="1">
      <c r="A27" s="11">
        <v>12</v>
      </c>
      <c r="B27" s="17" t="s">
        <v>425</v>
      </c>
      <c r="C27" s="13">
        <v>10</v>
      </c>
      <c r="D27" s="11" t="s">
        <v>36</v>
      </c>
      <c r="E27" s="14"/>
      <c r="F27" s="13">
        <f t="shared" si="2"/>
        <v>0</v>
      </c>
      <c r="G27" s="15" t="s">
        <v>50</v>
      </c>
    </row>
    <row r="28" spans="1:7" outlineLevel="1">
      <c r="A28" s="11">
        <v>13</v>
      </c>
      <c r="B28" s="12" t="s">
        <v>51</v>
      </c>
      <c r="C28" s="13">
        <v>10</v>
      </c>
      <c r="D28" s="11" t="s">
        <v>36</v>
      </c>
      <c r="E28" s="14"/>
      <c r="F28" s="13">
        <f t="shared" si="2"/>
        <v>0</v>
      </c>
      <c r="G28" s="15" t="s">
        <v>50</v>
      </c>
    </row>
    <row r="29" spans="1:7" outlineLevel="1">
      <c r="A29" s="11">
        <v>14</v>
      </c>
      <c r="B29" s="12" t="s">
        <v>52</v>
      </c>
      <c r="C29" s="13">
        <f>102.39*2+100</f>
        <v>304.77999999999997</v>
      </c>
      <c r="D29" s="11" t="s">
        <v>36</v>
      </c>
      <c r="E29" s="14"/>
      <c r="F29" s="13">
        <f t="shared" si="2"/>
        <v>0</v>
      </c>
      <c r="G29" s="15" t="s">
        <v>50</v>
      </c>
    </row>
    <row r="30" spans="1:7" outlineLevel="1">
      <c r="A30" s="11">
        <v>15</v>
      </c>
      <c r="B30" s="12" t="s">
        <v>53</v>
      </c>
      <c r="C30" s="13">
        <f>119.91+5894.81+25*6</f>
        <v>6164.72</v>
      </c>
      <c r="D30" s="11" t="s">
        <v>36</v>
      </c>
      <c r="E30" s="14"/>
      <c r="F30" s="13">
        <f t="shared" si="2"/>
        <v>0</v>
      </c>
      <c r="G30" s="15" t="s">
        <v>50</v>
      </c>
    </row>
    <row r="31" spans="1:7" ht="28" outlineLevel="1">
      <c r="A31" s="11">
        <v>16</v>
      </c>
      <c r="B31" s="15" t="s">
        <v>54</v>
      </c>
      <c r="C31" s="13">
        <v>63.27</v>
      </c>
      <c r="D31" s="11" t="s">
        <v>36</v>
      </c>
      <c r="E31" s="14"/>
      <c r="F31" s="13">
        <f t="shared" si="2"/>
        <v>0</v>
      </c>
      <c r="G31" s="10" t="s">
        <v>55</v>
      </c>
    </row>
    <row r="32" spans="1:7" ht="28" outlineLevel="1">
      <c r="A32" s="11">
        <v>17</v>
      </c>
      <c r="B32" s="15" t="s">
        <v>56</v>
      </c>
      <c r="C32" s="13">
        <v>80.36</v>
      </c>
      <c r="D32" s="11" t="s">
        <v>36</v>
      </c>
      <c r="E32" s="14"/>
      <c r="F32" s="13">
        <f t="shared" si="2"/>
        <v>0</v>
      </c>
      <c r="G32" s="10" t="s">
        <v>55</v>
      </c>
    </row>
    <row r="33" spans="1:7">
      <c r="A33" s="34" t="s">
        <v>57</v>
      </c>
      <c r="B33" s="34"/>
      <c r="C33" s="34"/>
      <c r="D33" s="34"/>
      <c r="E33" s="9"/>
      <c r="F33" s="32">
        <f>F34+F41+F47+F62</f>
        <v>0</v>
      </c>
      <c r="G33" s="10"/>
    </row>
    <row r="34" spans="1:7" outlineLevel="1">
      <c r="A34" s="34" t="s">
        <v>58</v>
      </c>
      <c r="B34" s="34"/>
      <c r="C34" s="34"/>
      <c r="D34" s="34"/>
      <c r="E34" s="14"/>
      <c r="F34" s="32">
        <f>SUM(F35:F40)</f>
        <v>0</v>
      </c>
      <c r="G34" s="10"/>
    </row>
    <row r="35" spans="1:7" ht="28" outlineLevel="1">
      <c r="A35" s="11">
        <v>1</v>
      </c>
      <c r="B35" s="15" t="s">
        <v>59</v>
      </c>
      <c r="C35" s="13">
        <v>1</v>
      </c>
      <c r="D35" s="11" t="s">
        <v>15</v>
      </c>
      <c r="E35" s="14"/>
      <c r="F35" s="13">
        <f t="shared" ref="F35:F40" si="3">C35*E35</f>
        <v>0</v>
      </c>
      <c r="G35" s="15" t="s">
        <v>60</v>
      </c>
    </row>
    <row r="36" spans="1:7" ht="28" outlineLevel="1">
      <c r="A36" s="11">
        <v>2</v>
      </c>
      <c r="B36" s="15" t="s">
        <v>61</v>
      </c>
      <c r="C36" s="13">
        <v>1</v>
      </c>
      <c r="D36" s="11" t="s">
        <v>10</v>
      </c>
      <c r="E36" s="14"/>
      <c r="F36" s="13">
        <f t="shared" si="3"/>
        <v>0</v>
      </c>
      <c r="G36" s="15" t="s">
        <v>62</v>
      </c>
    </row>
    <row r="37" spans="1:7" ht="42" outlineLevel="1">
      <c r="A37" s="11">
        <v>3</v>
      </c>
      <c r="B37" s="15" t="s">
        <v>63</v>
      </c>
      <c r="C37" s="13">
        <v>1</v>
      </c>
      <c r="D37" s="11" t="s">
        <v>15</v>
      </c>
      <c r="E37" s="14"/>
      <c r="F37" s="13">
        <f t="shared" si="3"/>
        <v>0</v>
      </c>
      <c r="G37" s="15" t="s">
        <v>64</v>
      </c>
    </row>
    <row r="38" spans="1:7" outlineLevel="1">
      <c r="A38" s="11">
        <v>4</v>
      </c>
      <c r="B38" s="15" t="s">
        <v>65</v>
      </c>
      <c r="C38" s="13">
        <v>1</v>
      </c>
      <c r="D38" s="11" t="s">
        <v>10</v>
      </c>
      <c r="E38" s="14"/>
      <c r="F38" s="13">
        <f t="shared" si="3"/>
        <v>0</v>
      </c>
      <c r="G38" s="15" t="s">
        <v>66</v>
      </c>
    </row>
    <row r="39" spans="1:7" outlineLevel="1">
      <c r="A39" s="11">
        <v>5</v>
      </c>
      <c r="B39" s="15" t="s">
        <v>67</v>
      </c>
      <c r="C39" s="13">
        <v>29</v>
      </c>
      <c r="D39" s="11" t="s">
        <v>68</v>
      </c>
      <c r="E39" s="14"/>
      <c r="F39" s="13">
        <f t="shared" si="3"/>
        <v>0</v>
      </c>
      <c r="G39" s="15" t="s">
        <v>69</v>
      </c>
    </row>
    <row r="40" spans="1:7" outlineLevel="1">
      <c r="A40" s="11">
        <v>6</v>
      </c>
      <c r="B40" s="15" t="s">
        <v>70</v>
      </c>
      <c r="C40" s="13">
        <v>14</v>
      </c>
      <c r="D40" s="11" t="s">
        <v>71</v>
      </c>
      <c r="E40" s="14"/>
      <c r="F40" s="13">
        <f t="shared" si="3"/>
        <v>0</v>
      </c>
      <c r="G40" s="15" t="s">
        <v>72</v>
      </c>
    </row>
    <row r="41" spans="1:7" outlineLevel="1">
      <c r="A41" s="34" t="s">
        <v>73</v>
      </c>
      <c r="B41" s="34"/>
      <c r="C41" s="34"/>
      <c r="D41" s="34"/>
      <c r="E41" s="14"/>
      <c r="F41" s="32">
        <f>SUM(F42:F46)</f>
        <v>0</v>
      </c>
      <c r="G41" s="10"/>
    </row>
    <row r="42" spans="1:7" ht="28" outlineLevel="1">
      <c r="A42" s="11">
        <v>1</v>
      </c>
      <c r="B42" s="15" t="s">
        <v>74</v>
      </c>
      <c r="C42" s="13">
        <v>9</v>
      </c>
      <c r="D42" s="11" t="s">
        <v>10</v>
      </c>
      <c r="E42" s="14"/>
      <c r="F42" s="13">
        <f>C42*E42</f>
        <v>0</v>
      </c>
      <c r="G42" s="15" t="s">
        <v>75</v>
      </c>
    </row>
    <row r="43" spans="1:7" ht="28" outlineLevel="1">
      <c r="A43" s="11">
        <v>2</v>
      </c>
      <c r="B43" s="15" t="s">
        <v>76</v>
      </c>
      <c r="C43" s="13">
        <v>9</v>
      </c>
      <c r="D43" s="11" t="s">
        <v>10</v>
      </c>
      <c r="E43" s="14"/>
      <c r="F43" s="13">
        <f>C43*E43</f>
        <v>0</v>
      </c>
      <c r="G43" s="15" t="s">
        <v>77</v>
      </c>
    </row>
    <row r="44" spans="1:7" ht="28" outlineLevel="1">
      <c r="A44" s="11">
        <v>3</v>
      </c>
      <c r="B44" s="15" t="s">
        <v>78</v>
      </c>
      <c r="C44" s="13">
        <v>3</v>
      </c>
      <c r="D44" s="11" t="s">
        <v>10</v>
      </c>
      <c r="E44" s="14"/>
      <c r="F44" s="13">
        <f>C44*E44</f>
        <v>0</v>
      </c>
      <c r="G44" s="15" t="s">
        <v>79</v>
      </c>
    </row>
    <row r="45" spans="1:7" ht="28" outlineLevel="1">
      <c r="A45" s="11">
        <v>4</v>
      </c>
      <c r="B45" s="15" t="s">
        <v>80</v>
      </c>
      <c r="C45" s="13">
        <v>4</v>
      </c>
      <c r="D45" s="11" t="s">
        <v>10</v>
      </c>
      <c r="E45" s="14"/>
      <c r="F45" s="13">
        <f>C45*E45</f>
        <v>0</v>
      </c>
      <c r="G45" s="15" t="s">
        <v>81</v>
      </c>
    </row>
    <row r="46" spans="1:7" ht="28" outlineLevel="1">
      <c r="A46" s="11">
        <v>5</v>
      </c>
      <c r="B46" s="15" t="s">
        <v>82</v>
      </c>
      <c r="C46" s="13">
        <f>4*2+3*2+4+4</f>
        <v>22</v>
      </c>
      <c r="D46" s="11" t="s">
        <v>10</v>
      </c>
      <c r="E46" s="14"/>
      <c r="F46" s="13">
        <f>C46*E46</f>
        <v>0</v>
      </c>
      <c r="G46" s="15" t="s">
        <v>83</v>
      </c>
    </row>
    <row r="47" spans="1:7" outlineLevel="1">
      <c r="A47" s="34" t="s">
        <v>84</v>
      </c>
      <c r="B47" s="34"/>
      <c r="C47" s="34"/>
      <c r="D47" s="34"/>
      <c r="E47" s="14"/>
      <c r="F47" s="32">
        <f>SUM(F48:F61)</f>
        <v>0</v>
      </c>
      <c r="G47" s="10"/>
    </row>
    <row r="48" spans="1:7" outlineLevel="1">
      <c r="A48" s="11">
        <v>1</v>
      </c>
      <c r="B48" s="15" t="s">
        <v>85</v>
      </c>
      <c r="C48" s="13">
        <v>670.21</v>
      </c>
      <c r="D48" s="11" t="s">
        <v>36</v>
      </c>
      <c r="E48" s="14"/>
      <c r="F48" s="13">
        <f>C48*E48</f>
        <v>0</v>
      </c>
      <c r="G48" s="15"/>
    </row>
    <row r="49" spans="1:7" outlineLevel="1">
      <c r="A49" s="11">
        <v>2</v>
      </c>
      <c r="B49" s="15" t="s">
        <v>86</v>
      </c>
      <c r="C49" s="13">
        <f>670.99+25*6</f>
        <v>820.99</v>
      </c>
      <c r="D49" s="11" t="s">
        <v>36</v>
      </c>
      <c r="E49" s="14"/>
      <c r="F49" s="13">
        <f t="shared" ref="F49:F61" si="4">C49*E49</f>
        <v>0</v>
      </c>
      <c r="G49" s="15"/>
    </row>
    <row r="50" spans="1:7" outlineLevel="1">
      <c r="A50" s="11">
        <v>3</v>
      </c>
      <c r="B50" s="15" t="s">
        <v>87</v>
      </c>
      <c r="C50" s="13">
        <v>5367.17</v>
      </c>
      <c r="D50" s="11" t="s">
        <v>36</v>
      </c>
      <c r="E50" s="14"/>
      <c r="F50" s="13">
        <f t="shared" si="4"/>
        <v>0</v>
      </c>
      <c r="G50" s="15"/>
    </row>
    <row r="51" spans="1:7" outlineLevel="1">
      <c r="A51" s="11">
        <v>4</v>
      </c>
      <c r="B51" s="15" t="s">
        <v>88</v>
      </c>
      <c r="C51" s="13">
        <v>14</v>
      </c>
      <c r="D51" s="11" t="s">
        <v>89</v>
      </c>
      <c r="E51" s="14"/>
      <c r="F51" s="13">
        <f t="shared" si="4"/>
        <v>0</v>
      </c>
      <c r="G51" s="15" t="s">
        <v>90</v>
      </c>
    </row>
    <row r="52" spans="1:7" ht="28" outlineLevel="1">
      <c r="A52" s="11">
        <v>5</v>
      </c>
      <c r="B52" s="15" t="s">
        <v>91</v>
      </c>
      <c r="C52" s="13">
        <v>530.33000000000004</v>
      </c>
      <c r="D52" s="11" t="s">
        <v>36</v>
      </c>
      <c r="E52" s="14"/>
      <c r="F52" s="13">
        <f t="shared" si="4"/>
        <v>0</v>
      </c>
      <c r="G52" s="10" t="s">
        <v>92</v>
      </c>
    </row>
    <row r="53" spans="1:7" s="18" customFormat="1" outlineLevel="1">
      <c r="A53" s="11">
        <v>6</v>
      </c>
      <c r="B53" s="15" t="s">
        <v>93</v>
      </c>
      <c r="C53" s="13">
        <v>191.94</v>
      </c>
      <c r="D53" s="11" t="s">
        <v>94</v>
      </c>
      <c r="E53" s="14"/>
      <c r="F53" s="13">
        <f t="shared" si="4"/>
        <v>0</v>
      </c>
      <c r="G53" s="15" t="s">
        <v>95</v>
      </c>
    </row>
    <row r="54" spans="1:7" s="18" customFormat="1" outlineLevel="1">
      <c r="A54" s="11">
        <v>7</v>
      </c>
      <c r="B54" s="15" t="s">
        <v>96</v>
      </c>
      <c r="C54" s="13">
        <v>191.94</v>
      </c>
      <c r="D54" s="11" t="s">
        <v>94</v>
      </c>
      <c r="E54" s="14"/>
      <c r="F54" s="13">
        <f t="shared" si="4"/>
        <v>0</v>
      </c>
      <c r="G54" s="15" t="s">
        <v>97</v>
      </c>
    </row>
    <row r="55" spans="1:7" outlineLevel="1">
      <c r="A55" s="11">
        <v>8</v>
      </c>
      <c r="B55" s="15" t="s">
        <v>98</v>
      </c>
      <c r="C55" s="13">
        <v>26</v>
      </c>
      <c r="D55" s="11" t="s">
        <v>71</v>
      </c>
      <c r="E55" s="14"/>
      <c r="F55" s="13">
        <f t="shared" si="4"/>
        <v>0</v>
      </c>
      <c r="G55" s="15" t="s">
        <v>99</v>
      </c>
    </row>
    <row r="56" spans="1:7" outlineLevel="1">
      <c r="A56" s="11">
        <v>9</v>
      </c>
      <c r="B56" s="15" t="s">
        <v>100</v>
      </c>
      <c r="C56" s="13">
        <v>6</v>
      </c>
      <c r="D56" s="11" t="s">
        <v>71</v>
      </c>
      <c r="E56" s="14"/>
      <c r="F56" s="13">
        <f t="shared" si="4"/>
        <v>0</v>
      </c>
      <c r="G56" s="15" t="s">
        <v>99</v>
      </c>
    </row>
    <row r="57" spans="1:7" outlineLevel="1">
      <c r="A57" s="11">
        <v>10</v>
      </c>
      <c r="B57" s="15" t="s">
        <v>101</v>
      </c>
      <c r="C57" s="13">
        <v>280</v>
      </c>
      <c r="D57" s="11" t="s">
        <v>71</v>
      </c>
      <c r="E57" s="14"/>
      <c r="F57" s="13">
        <f t="shared" si="4"/>
        <v>0</v>
      </c>
      <c r="G57" s="15"/>
    </row>
    <row r="58" spans="1:7" outlineLevel="1">
      <c r="A58" s="11">
        <v>11</v>
      </c>
      <c r="B58" s="15" t="s">
        <v>102</v>
      </c>
      <c r="C58" s="13">
        <v>140</v>
      </c>
      <c r="D58" s="11" t="s">
        <v>103</v>
      </c>
      <c r="E58" s="14"/>
      <c r="F58" s="13">
        <f t="shared" si="4"/>
        <v>0</v>
      </c>
      <c r="G58" s="15"/>
    </row>
    <row r="59" spans="1:7" outlineLevel="1">
      <c r="A59" s="11">
        <v>12</v>
      </c>
      <c r="B59" s="15" t="s">
        <v>104</v>
      </c>
      <c r="C59" s="13">
        <v>280</v>
      </c>
      <c r="D59" s="11" t="s">
        <v>103</v>
      </c>
      <c r="E59" s="14"/>
      <c r="F59" s="13">
        <f t="shared" si="4"/>
        <v>0</v>
      </c>
      <c r="G59" s="15"/>
    </row>
    <row r="60" spans="1:7" outlineLevel="1">
      <c r="A60" s="11">
        <v>13</v>
      </c>
      <c r="B60" s="15" t="s">
        <v>105</v>
      </c>
      <c r="C60" s="13">
        <f>C58</f>
        <v>140</v>
      </c>
      <c r="D60" s="11" t="s">
        <v>106</v>
      </c>
      <c r="E60" s="14"/>
      <c r="F60" s="13">
        <f t="shared" si="4"/>
        <v>0</v>
      </c>
      <c r="G60" s="15"/>
    </row>
    <row r="61" spans="1:7" outlineLevel="1">
      <c r="A61" s="11">
        <v>14</v>
      </c>
      <c r="B61" s="15" t="s">
        <v>107</v>
      </c>
      <c r="C61" s="13">
        <v>140</v>
      </c>
      <c r="D61" s="11" t="s">
        <v>89</v>
      </c>
      <c r="E61" s="14"/>
      <c r="F61" s="13">
        <f t="shared" si="4"/>
        <v>0</v>
      </c>
      <c r="G61" s="15"/>
    </row>
    <row r="62" spans="1:7" outlineLevel="1">
      <c r="A62" s="34" t="s">
        <v>108</v>
      </c>
      <c r="B62" s="34"/>
      <c r="C62" s="34"/>
      <c r="D62" s="34"/>
      <c r="E62" s="9"/>
      <c r="F62" s="32">
        <f>SUM(F63:F65)</f>
        <v>0</v>
      </c>
      <c r="G62" s="10"/>
    </row>
    <row r="63" spans="1:7" ht="84" outlineLevel="1">
      <c r="A63" s="11">
        <v>1</v>
      </c>
      <c r="B63" s="15" t="s">
        <v>109</v>
      </c>
      <c r="C63" s="13">
        <v>9</v>
      </c>
      <c r="D63" s="11" t="s">
        <v>10</v>
      </c>
      <c r="E63" s="14"/>
      <c r="F63" s="13">
        <f t="shared" ref="F63:F65" si="5">C63*E63</f>
        <v>0</v>
      </c>
      <c r="G63" s="15" t="s">
        <v>110</v>
      </c>
    </row>
    <row r="64" spans="1:7" ht="28" outlineLevel="1">
      <c r="A64" s="11">
        <v>2</v>
      </c>
      <c r="B64" s="15" t="s">
        <v>111</v>
      </c>
      <c r="C64" s="13">
        <v>9</v>
      </c>
      <c r="D64" s="11" t="s">
        <v>71</v>
      </c>
      <c r="E64" s="14"/>
      <c r="F64" s="13">
        <f t="shared" si="5"/>
        <v>0</v>
      </c>
      <c r="G64" s="15" t="s">
        <v>112</v>
      </c>
    </row>
    <row r="65" spans="1:7" outlineLevel="1">
      <c r="A65" s="11">
        <v>3</v>
      </c>
      <c r="B65" s="15" t="s">
        <v>113</v>
      </c>
      <c r="C65" s="13">
        <v>9</v>
      </c>
      <c r="D65" s="11" t="s">
        <v>71</v>
      </c>
      <c r="E65" s="14"/>
      <c r="F65" s="13">
        <f t="shared" si="5"/>
        <v>0</v>
      </c>
      <c r="G65" s="15"/>
    </row>
    <row r="66" spans="1:7">
      <c r="A66" s="34" t="s">
        <v>114</v>
      </c>
      <c r="B66" s="34"/>
      <c r="C66" s="34"/>
      <c r="D66" s="34"/>
      <c r="E66" s="9"/>
      <c r="F66" s="32">
        <f>F80+F67</f>
        <v>0</v>
      </c>
      <c r="G66" s="10"/>
    </row>
    <row r="67" spans="1:7" outlineLevel="1">
      <c r="A67" s="34" t="s">
        <v>115</v>
      </c>
      <c r="B67" s="34"/>
      <c r="C67" s="34"/>
      <c r="D67" s="34"/>
      <c r="E67" s="9"/>
      <c r="F67" s="32">
        <f>SUM(F68:F79)</f>
        <v>0</v>
      </c>
      <c r="G67" s="10"/>
    </row>
    <row r="68" spans="1:7" customFormat="1" ht="42" outlineLevel="1">
      <c r="A68" s="11">
        <v>1</v>
      </c>
      <c r="B68" s="15" t="s">
        <v>116</v>
      </c>
      <c r="C68" s="11">
        <v>1</v>
      </c>
      <c r="D68" s="11" t="s">
        <v>15</v>
      </c>
      <c r="E68" s="14"/>
      <c r="F68" s="13">
        <f>C68*E68</f>
        <v>0</v>
      </c>
      <c r="G68" s="10" t="s">
        <v>117</v>
      </c>
    </row>
    <row r="69" spans="1:7" customFormat="1" ht="238" outlineLevel="1">
      <c r="A69" s="11">
        <v>2</v>
      </c>
      <c r="B69" s="15" t="s">
        <v>118</v>
      </c>
      <c r="C69" s="11">
        <f t="shared" ref="C69:C73" si="6">16</f>
        <v>16</v>
      </c>
      <c r="D69" s="11" t="s">
        <v>10</v>
      </c>
      <c r="E69" s="14"/>
      <c r="F69" s="13">
        <f t="shared" ref="F69:F79" si="7">C69*E69</f>
        <v>0</v>
      </c>
      <c r="G69" s="10" t="s">
        <v>119</v>
      </c>
    </row>
    <row r="70" spans="1:7" customFormat="1" ht="84" outlineLevel="1">
      <c r="A70" s="11">
        <v>3</v>
      </c>
      <c r="B70" s="15" t="s">
        <v>120</v>
      </c>
      <c r="C70" s="11">
        <f t="shared" si="6"/>
        <v>16</v>
      </c>
      <c r="D70" s="11" t="s">
        <v>71</v>
      </c>
      <c r="E70" s="14"/>
      <c r="F70" s="13">
        <f t="shared" si="7"/>
        <v>0</v>
      </c>
      <c r="G70" s="15" t="s">
        <v>121</v>
      </c>
    </row>
    <row r="71" spans="1:7" customFormat="1" outlineLevel="1">
      <c r="A71" s="11">
        <v>4</v>
      </c>
      <c r="B71" s="15" t="s">
        <v>122</v>
      </c>
      <c r="C71" s="11">
        <f t="shared" si="6"/>
        <v>16</v>
      </c>
      <c r="D71" s="11" t="s">
        <v>71</v>
      </c>
      <c r="E71" s="14"/>
      <c r="F71" s="13">
        <f t="shared" si="7"/>
        <v>0</v>
      </c>
      <c r="G71" s="15" t="s">
        <v>123</v>
      </c>
    </row>
    <row r="72" spans="1:7" customFormat="1" ht="28" outlineLevel="1">
      <c r="A72" s="11">
        <v>5</v>
      </c>
      <c r="B72" s="15" t="s">
        <v>124</v>
      </c>
      <c r="C72" s="11">
        <f t="shared" si="6"/>
        <v>16</v>
      </c>
      <c r="D72" s="11" t="s">
        <v>71</v>
      </c>
      <c r="E72" s="14"/>
      <c r="F72" s="13">
        <f t="shared" si="7"/>
        <v>0</v>
      </c>
      <c r="G72" s="10" t="s">
        <v>125</v>
      </c>
    </row>
    <row r="73" spans="1:7" customFormat="1" outlineLevel="1">
      <c r="A73" s="11">
        <v>6</v>
      </c>
      <c r="B73" s="15" t="s">
        <v>126</v>
      </c>
      <c r="C73" s="11">
        <f t="shared" si="6"/>
        <v>16</v>
      </c>
      <c r="D73" s="11" t="s">
        <v>71</v>
      </c>
      <c r="E73" s="14"/>
      <c r="F73" s="13">
        <f t="shared" si="7"/>
        <v>0</v>
      </c>
      <c r="G73" s="10" t="s">
        <v>127</v>
      </c>
    </row>
    <row r="74" spans="1:7" customFormat="1" ht="196" outlineLevel="1">
      <c r="A74" s="11">
        <v>7</v>
      </c>
      <c r="B74" s="15" t="s">
        <v>128</v>
      </c>
      <c r="C74" s="11">
        <v>332</v>
      </c>
      <c r="D74" s="11" t="s">
        <v>10</v>
      </c>
      <c r="E74" s="14"/>
      <c r="F74" s="13">
        <f t="shared" si="7"/>
        <v>0</v>
      </c>
      <c r="G74" s="10" t="s">
        <v>129</v>
      </c>
    </row>
    <row r="75" spans="1:7" customFormat="1" ht="126" outlineLevel="1">
      <c r="A75" s="11">
        <v>8</v>
      </c>
      <c r="B75" s="15" t="s">
        <v>130</v>
      </c>
      <c r="C75" s="11">
        <v>1</v>
      </c>
      <c r="D75" s="11" t="s">
        <v>10</v>
      </c>
      <c r="E75" s="14"/>
      <c r="F75" s="13">
        <f t="shared" si="7"/>
        <v>0</v>
      </c>
      <c r="G75" s="10" t="s">
        <v>131</v>
      </c>
    </row>
    <row r="76" spans="1:7" customFormat="1" ht="336" outlineLevel="1">
      <c r="A76" s="11">
        <v>9</v>
      </c>
      <c r="B76" s="15" t="s">
        <v>132</v>
      </c>
      <c r="C76" s="11">
        <v>1</v>
      </c>
      <c r="D76" s="11" t="s">
        <v>10</v>
      </c>
      <c r="E76" s="14"/>
      <c r="F76" s="13">
        <f t="shared" si="7"/>
        <v>0</v>
      </c>
      <c r="G76" s="10" t="s">
        <v>133</v>
      </c>
    </row>
    <row r="77" spans="1:7" customFormat="1" outlineLevel="1">
      <c r="A77" s="11">
        <v>10</v>
      </c>
      <c r="B77" s="15" t="s">
        <v>134</v>
      </c>
      <c r="C77" s="13">
        <v>9470.89</v>
      </c>
      <c r="D77" s="11" t="s">
        <v>36</v>
      </c>
      <c r="E77" s="14"/>
      <c r="F77" s="13">
        <f t="shared" si="7"/>
        <v>0</v>
      </c>
      <c r="G77" s="10" t="s">
        <v>50</v>
      </c>
    </row>
    <row r="78" spans="1:7" customFormat="1" outlineLevel="1">
      <c r="A78" s="11">
        <v>11</v>
      </c>
      <c r="B78" s="15" t="s">
        <v>135</v>
      </c>
      <c r="C78" s="13">
        <f>116.87+50</f>
        <v>166.87</v>
      </c>
      <c r="D78" s="11" t="s">
        <v>36</v>
      </c>
      <c r="E78" s="14"/>
      <c r="F78" s="13">
        <f t="shared" si="7"/>
        <v>0</v>
      </c>
      <c r="G78" s="10" t="s">
        <v>50</v>
      </c>
    </row>
    <row r="79" spans="1:7" customFormat="1" outlineLevel="1">
      <c r="A79" s="11">
        <v>12</v>
      </c>
      <c r="B79" s="15" t="s">
        <v>136</v>
      </c>
      <c r="C79" s="13">
        <f>326.76+50</f>
        <v>376.76</v>
      </c>
      <c r="D79" s="11" t="s">
        <v>36</v>
      </c>
      <c r="E79" s="14"/>
      <c r="F79" s="13">
        <f t="shared" si="7"/>
        <v>0</v>
      </c>
      <c r="G79" s="10" t="s">
        <v>50</v>
      </c>
    </row>
    <row r="80" spans="1:7" outlineLevel="1">
      <c r="A80" s="34" t="s">
        <v>137</v>
      </c>
      <c r="B80" s="34"/>
      <c r="C80" s="34"/>
      <c r="D80" s="34"/>
      <c r="E80" s="9"/>
      <c r="F80" s="32">
        <f>SUM(F81:F90)</f>
        <v>0</v>
      </c>
      <c r="G80" s="10"/>
    </row>
    <row r="81" spans="1:7" ht="196" outlineLevel="1">
      <c r="A81" s="11">
        <v>1</v>
      </c>
      <c r="B81" s="15" t="s">
        <v>138</v>
      </c>
      <c r="C81" s="11">
        <f>40</f>
        <v>40</v>
      </c>
      <c r="D81" s="11" t="s">
        <v>10</v>
      </c>
      <c r="E81" s="14"/>
      <c r="F81" s="13">
        <f>C81*E81</f>
        <v>0</v>
      </c>
      <c r="G81" s="10" t="s">
        <v>139</v>
      </c>
    </row>
    <row r="82" spans="1:7" outlineLevel="1">
      <c r="A82" s="11">
        <v>2</v>
      </c>
      <c r="B82" s="15" t="s">
        <v>140</v>
      </c>
      <c r="C82" s="11">
        <v>1</v>
      </c>
      <c r="D82" s="11" t="s">
        <v>15</v>
      </c>
      <c r="E82" s="14"/>
      <c r="F82" s="13">
        <f t="shared" ref="F82:F90" si="8">C82*E82</f>
        <v>0</v>
      </c>
      <c r="G82" s="10" t="s">
        <v>141</v>
      </c>
    </row>
    <row r="83" spans="1:7" ht="70" outlineLevel="1">
      <c r="A83" s="11">
        <v>3</v>
      </c>
      <c r="B83" s="15" t="s">
        <v>122</v>
      </c>
      <c r="C83" s="13">
        <f>20</f>
        <v>20</v>
      </c>
      <c r="D83" s="11" t="s">
        <v>15</v>
      </c>
      <c r="E83" s="14"/>
      <c r="F83" s="13">
        <f t="shared" si="8"/>
        <v>0</v>
      </c>
      <c r="G83" s="15" t="s">
        <v>142</v>
      </c>
    </row>
    <row r="84" spans="1:7" ht="168" outlineLevel="1">
      <c r="A84" s="11">
        <v>4</v>
      </c>
      <c r="B84" s="15" t="s">
        <v>143</v>
      </c>
      <c r="C84" s="13">
        <v>6</v>
      </c>
      <c r="D84" s="11" t="s">
        <v>15</v>
      </c>
      <c r="E84" s="14"/>
      <c r="F84" s="13">
        <f t="shared" si="8"/>
        <v>0</v>
      </c>
      <c r="G84" s="15" t="s">
        <v>144</v>
      </c>
    </row>
    <row r="85" spans="1:7" ht="168" outlineLevel="1">
      <c r="A85" s="11">
        <v>5</v>
      </c>
      <c r="B85" s="15" t="s">
        <v>145</v>
      </c>
      <c r="C85" s="13">
        <f>24</f>
        <v>24</v>
      </c>
      <c r="D85" s="11" t="s">
        <v>15</v>
      </c>
      <c r="E85" s="14"/>
      <c r="F85" s="13">
        <f t="shared" si="8"/>
        <v>0</v>
      </c>
      <c r="G85" s="15" t="s">
        <v>144</v>
      </c>
    </row>
    <row r="86" spans="1:7" outlineLevel="1">
      <c r="A86" s="11">
        <v>6</v>
      </c>
      <c r="B86" s="15" t="s">
        <v>146</v>
      </c>
      <c r="C86" s="11">
        <v>1</v>
      </c>
      <c r="D86" s="11" t="s">
        <v>10</v>
      </c>
      <c r="E86" s="14"/>
      <c r="F86" s="13">
        <f t="shared" si="8"/>
        <v>0</v>
      </c>
      <c r="G86" s="10" t="s">
        <v>147</v>
      </c>
    </row>
    <row r="87" spans="1:7" outlineLevel="1">
      <c r="A87" s="11">
        <v>7</v>
      </c>
      <c r="B87" s="15" t="s">
        <v>148</v>
      </c>
      <c r="C87" s="11">
        <f>482*3+50</f>
        <v>1496</v>
      </c>
      <c r="D87" s="11" t="s">
        <v>149</v>
      </c>
      <c r="E87" s="14"/>
      <c r="F87" s="13">
        <f t="shared" si="8"/>
        <v>0</v>
      </c>
      <c r="G87" s="10" t="s">
        <v>150</v>
      </c>
    </row>
    <row r="88" spans="1:7" outlineLevel="1">
      <c r="A88" s="11">
        <v>8</v>
      </c>
      <c r="B88" s="15" t="s">
        <v>134</v>
      </c>
      <c r="C88" s="13">
        <f>489.99+100</f>
        <v>589.99</v>
      </c>
      <c r="D88" s="11" t="s">
        <v>36</v>
      </c>
      <c r="E88" s="14"/>
      <c r="F88" s="13">
        <f t="shared" si="8"/>
        <v>0</v>
      </c>
      <c r="G88" s="10" t="s">
        <v>50</v>
      </c>
    </row>
    <row r="89" spans="1:7" outlineLevel="1">
      <c r="A89" s="11">
        <v>9</v>
      </c>
      <c r="B89" s="15" t="s">
        <v>135</v>
      </c>
      <c r="C89" s="13">
        <f>273.03+50</f>
        <v>323.02999999999997</v>
      </c>
      <c r="D89" s="11" t="s">
        <v>36</v>
      </c>
      <c r="E89" s="14"/>
      <c r="F89" s="13">
        <f t="shared" si="8"/>
        <v>0</v>
      </c>
      <c r="G89" s="10" t="s">
        <v>50</v>
      </c>
    </row>
    <row r="90" spans="1:7" outlineLevel="1">
      <c r="A90" s="11">
        <v>10</v>
      </c>
      <c r="B90" s="15" t="s">
        <v>136</v>
      </c>
      <c r="C90" s="13">
        <f>234.8+50</f>
        <v>284.8</v>
      </c>
      <c r="D90" s="11" t="s">
        <v>36</v>
      </c>
      <c r="E90" s="14"/>
      <c r="F90" s="13">
        <f t="shared" si="8"/>
        <v>0</v>
      </c>
      <c r="G90" s="10" t="s">
        <v>50</v>
      </c>
    </row>
    <row r="91" spans="1:7">
      <c r="A91" s="34" t="s">
        <v>151</v>
      </c>
      <c r="B91" s="34"/>
      <c r="C91" s="34"/>
      <c r="D91" s="34"/>
      <c r="E91" s="9"/>
      <c r="F91" s="32">
        <f>F92+F107+F120</f>
        <v>0</v>
      </c>
      <c r="G91" s="10"/>
    </row>
    <row r="92" spans="1:7" outlineLevel="1">
      <c r="A92" s="34" t="s">
        <v>152</v>
      </c>
      <c r="B92" s="34"/>
      <c r="C92" s="34"/>
      <c r="D92" s="34"/>
      <c r="E92" s="9"/>
      <c r="F92" s="32">
        <f>SUM(F93:F106)</f>
        <v>0</v>
      </c>
      <c r="G92" s="10"/>
    </row>
    <row r="93" spans="1:7" ht="154" outlineLevel="1">
      <c r="A93" s="11">
        <v>1</v>
      </c>
      <c r="B93" s="15" t="s">
        <v>153</v>
      </c>
      <c r="C93" s="13">
        <v>40</v>
      </c>
      <c r="D93" s="11" t="s">
        <v>15</v>
      </c>
      <c r="E93" s="14"/>
      <c r="F93" s="13">
        <f>C93*E93</f>
        <v>0</v>
      </c>
      <c r="G93" s="15" t="s">
        <v>154</v>
      </c>
    </row>
    <row r="94" spans="1:7" ht="182" outlineLevel="1">
      <c r="A94" s="11">
        <v>2</v>
      </c>
      <c r="B94" s="15" t="s">
        <v>155</v>
      </c>
      <c r="C94" s="13">
        <v>50</v>
      </c>
      <c r="D94" s="11" t="s">
        <v>10</v>
      </c>
      <c r="E94" s="14"/>
      <c r="F94" s="13">
        <f t="shared" ref="F94:F106" si="9">C94*E94</f>
        <v>0</v>
      </c>
      <c r="G94" s="15" t="s">
        <v>156</v>
      </c>
    </row>
    <row r="95" spans="1:7" ht="196" outlineLevel="1">
      <c r="A95" s="11">
        <v>3</v>
      </c>
      <c r="B95" s="15" t="s">
        <v>157</v>
      </c>
      <c r="C95" s="13">
        <v>2</v>
      </c>
      <c r="D95" s="11" t="s">
        <v>10</v>
      </c>
      <c r="E95" s="14"/>
      <c r="F95" s="13">
        <f t="shared" si="9"/>
        <v>0</v>
      </c>
      <c r="G95" s="15" t="s">
        <v>158</v>
      </c>
    </row>
    <row r="96" spans="1:7" ht="70" outlineLevel="1">
      <c r="A96" s="11">
        <v>4</v>
      </c>
      <c r="B96" s="15" t="s">
        <v>159</v>
      </c>
      <c r="C96" s="13">
        <v>5</v>
      </c>
      <c r="D96" s="11" t="s">
        <v>10</v>
      </c>
      <c r="E96" s="14"/>
      <c r="F96" s="13">
        <f t="shared" si="9"/>
        <v>0</v>
      </c>
      <c r="G96" s="15" t="s">
        <v>160</v>
      </c>
    </row>
    <row r="97" spans="1:7" ht="224" outlineLevel="1">
      <c r="A97" s="11">
        <v>5</v>
      </c>
      <c r="B97" s="15" t="s">
        <v>161</v>
      </c>
      <c r="C97" s="13">
        <v>20</v>
      </c>
      <c r="D97" s="11" t="s">
        <v>10</v>
      </c>
      <c r="E97" s="14"/>
      <c r="F97" s="13">
        <f t="shared" si="9"/>
        <v>0</v>
      </c>
      <c r="G97" s="15" t="s">
        <v>162</v>
      </c>
    </row>
    <row r="98" spans="1:7" ht="406" outlineLevel="1">
      <c r="A98" s="11">
        <v>6</v>
      </c>
      <c r="B98" s="16" t="s">
        <v>432</v>
      </c>
      <c r="C98" s="13">
        <v>32</v>
      </c>
      <c r="D98" s="11" t="s">
        <v>10</v>
      </c>
      <c r="E98" s="14"/>
      <c r="F98" s="13">
        <f t="shared" si="9"/>
        <v>0</v>
      </c>
      <c r="G98" s="16" t="s">
        <v>433</v>
      </c>
    </row>
    <row r="99" spans="1:7" ht="266" outlineLevel="1">
      <c r="A99" s="11">
        <v>7</v>
      </c>
      <c r="B99" s="15" t="s">
        <v>163</v>
      </c>
      <c r="C99" s="13">
        <f>2</f>
        <v>2</v>
      </c>
      <c r="D99" s="11" t="s">
        <v>10</v>
      </c>
      <c r="E99" s="14"/>
      <c r="F99" s="13">
        <f t="shared" si="9"/>
        <v>0</v>
      </c>
      <c r="G99" s="15" t="s">
        <v>164</v>
      </c>
    </row>
    <row r="100" spans="1:7" ht="140" outlineLevel="1">
      <c r="A100" s="11">
        <v>8</v>
      </c>
      <c r="B100" s="15" t="s">
        <v>165</v>
      </c>
      <c r="C100" s="13">
        <v>17</v>
      </c>
      <c r="D100" s="11" t="s">
        <v>10</v>
      </c>
      <c r="E100" s="14"/>
      <c r="F100" s="13">
        <f t="shared" si="9"/>
        <v>0</v>
      </c>
      <c r="G100" s="15" t="s">
        <v>166</v>
      </c>
    </row>
    <row r="101" spans="1:7" ht="84" outlineLevel="1">
      <c r="A101" s="11">
        <v>9</v>
      </c>
      <c r="B101" s="15" t="s">
        <v>167</v>
      </c>
      <c r="C101" s="13">
        <v>17</v>
      </c>
      <c r="D101" s="11" t="s">
        <v>15</v>
      </c>
      <c r="E101" s="14"/>
      <c r="F101" s="13">
        <f t="shared" si="9"/>
        <v>0</v>
      </c>
      <c r="G101" s="10" t="s">
        <v>168</v>
      </c>
    </row>
    <row r="102" spans="1:7" ht="28" outlineLevel="1">
      <c r="A102" s="11">
        <v>10</v>
      </c>
      <c r="B102" s="15" t="s">
        <v>169</v>
      </c>
      <c r="C102" s="13">
        <v>20</v>
      </c>
      <c r="D102" s="11" t="s">
        <v>71</v>
      </c>
      <c r="E102" s="14"/>
      <c r="F102" s="13">
        <f t="shared" si="9"/>
        <v>0</v>
      </c>
      <c r="G102" s="10" t="s">
        <v>170</v>
      </c>
    </row>
    <row r="103" spans="1:7" outlineLevel="1">
      <c r="A103" s="11">
        <v>11</v>
      </c>
      <c r="B103" s="15" t="s">
        <v>171</v>
      </c>
      <c r="C103" s="13">
        <v>3</v>
      </c>
      <c r="D103" s="11" t="s">
        <v>10</v>
      </c>
      <c r="E103" s="14"/>
      <c r="F103" s="13">
        <f t="shared" si="9"/>
        <v>0</v>
      </c>
      <c r="G103" s="15" t="s">
        <v>172</v>
      </c>
    </row>
    <row r="104" spans="1:7" ht="56" outlineLevel="1">
      <c r="A104" s="11">
        <v>12</v>
      </c>
      <c r="B104" s="15" t="s">
        <v>173</v>
      </c>
      <c r="C104" s="13">
        <v>23</v>
      </c>
      <c r="D104" s="11" t="s">
        <v>15</v>
      </c>
      <c r="E104" s="14"/>
      <c r="F104" s="13">
        <f t="shared" si="9"/>
        <v>0</v>
      </c>
      <c r="G104" s="15" t="s">
        <v>174</v>
      </c>
    </row>
    <row r="105" spans="1:7" outlineLevel="1">
      <c r="A105" s="11">
        <v>13</v>
      </c>
      <c r="B105" s="15" t="s">
        <v>175</v>
      </c>
      <c r="C105" s="13">
        <v>24</v>
      </c>
      <c r="D105" s="11" t="s">
        <v>71</v>
      </c>
      <c r="E105" s="14"/>
      <c r="F105" s="13">
        <f t="shared" si="9"/>
        <v>0</v>
      </c>
      <c r="G105" s="15" t="s">
        <v>176</v>
      </c>
    </row>
    <row r="106" spans="1:7" outlineLevel="1">
      <c r="A106" s="11">
        <v>14</v>
      </c>
      <c r="B106" s="15" t="s">
        <v>177</v>
      </c>
      <c r="C106" s="13">
        <v>60</v>
      </c>
      <c r="D106" s="11" t="s">
        <v>71</v>
      </c>
      <c r="E106" s="14"/>
      <c r="F106" s="13">
        <f t="shared" si="9"/>
        <v>0</v>
      </c>
      <c r="G106" s="15"/>
    </row>
    <row r="107" spans="1:7" outlineLevel="1">
      <c r="A107" s="34" t="s">
        <v>178</v>
      </c>
      <c r="B107" s="34"/>
      <c r="C107" s="34"/>
      <c r="D107" s="34"/>
      <c r="E107" s="9"/>
      <c r="F107" s="32">
        <f>SUM(F108:F119)</f>
        <v>0</v>
      </c>
      <c r="G107" s="10"/>
    </row>
    <row r="108" spans="1:7" ht="154" outlineLevel="1">
      <c r="A108" s="11">
        <v>1</v>
      </c>
      <c r="B108" s="15" t="s">
        <v>179</v>
      </c>
      <c r="C108" s="11">
        <v>1</v>
      </c>
      <c r="D108" s="11" t="s">
        <v>10</v>
      </c>
      <c r="E108" s="14"/>
      <c r="F108" s="13">
        <f>C108*E108</f>
        <v>0</v>
      </c>
      <c r="G108" s="10" t="s">
        <v>180</v>
      </c>
    </row>
    <row r="109" spans="1:7" ht="70" outlineLevel="1">
      <c r="A109" s="11">
        <v>2</v>
      </c>
      <c r="B109" s="15" t="s">
        <v>181</v>
      </c>
      <c r="C109" s="11">
        <v>1</v>
      </c>
      <c r="D109" s="11" t="s">
        <v>182</v>
      </c>
      <c r="E109" s="14"/>
      <c r="F109" s="13">
        <f t="shared" ref="F109:F119" si="10">C109*E109</f>
        <v>0</v>
      </c>
      <c r="G109" s="19" t="s">
        <v>434</v>
      </c>
    </row>
    <row r="110" spans="1:7" ht="154" outlineLevel="1">
      <c r="A110" s="11">
        <v>3</v>
      </c>
      <c r="B110" s="15" t="s">
        <v>183</v>
      </c>
      <c r="C110" s="11">
        <v>1</v>
      </c>
      <c r="D110" s="11" t="s">
        <v>10</v>
      </c>
      <c r="E110" s="14"/>
      <c r="F110" s="13">
        <f t="shared" si="10"/>
        <v>0</v>
      </c>
      <c r="G110" s="10" t="s">
        <v>184</v>
      </c>
    </row>
    <row r="111" spans="1:7" ht="42" outlineLevel="1">
      <c r="A111" s="11">
        <v>4</v>
      </c>
      <c r="B111" s="15" t="s">
        <v>185</v>
      </c>
      <c r="C111" s="13">
        <v>1</v>
      </c>
      <c r="D111" s="11" t="s">
        <v>15</v>
      </c>
      <c r="E111" s="14"/>
      <c r="F111" s="13">
        <f t="shared" si="10"/>
        <v>0</v>
      </c>
      <c r="G111" s="19" t="s">
        <v>426</v>
      </c>
    </row>
    <row r="112" spans="1:7" outlineLevel="1">
      <c r="A112" s="11">
        <v>5</v>
      </c>
      <c r="B112" s="15" t="s">
        <v>186</v>
      </c>
      <c r="C112" s="11">
        <v>1</v>
      </c>
      <c r="D112" s="11" t="s">
        <v>10</v>
      </c>
      <c r="E112" s="14"/>
      <c r="F112" s="13">
        <f t="shared" si="10"/>
        <v>0</v>
      </c>
      <c r="G112" s="15"/>
    </row>
    <row r="113" spans="1:7" outlineLevel="1">
      <c r="A113" s="11">
        <v>6</v>
      </c>
      <c r="B113" s="15" t="s">
        <v>187</v>
      </c>
      <c r="C113" s="13">
        <v>1</v>
      </c>
      <c r="D113" s="11" t="s">
        <v>10</v>
      </c>
      <c r="E113" s="14"/>
      <c r="F113" s="13">
        <f t="shared" si="10"/>
        <v>0</v>
      </c>
      <c r="G113" s="15" t="s">
        <v>188</v>
      </c>
    </row>
    <row r="114" spans="1:7" ht="28" outlineLevel="1">
      <c r="A114" s="11">
        <v>7</v>
      </c>
      <c r="B114" s="15" t="s">
        <v>189</v>
      </c>
      <c r="C114" s="13">
        <v>9</v>
      </c>
      <c r="D114" s="11" t="s">
        <v>10</v>
      </c>
      <c r="E114" s="14"/>
      <c r="F114" s="13">
        <f t="shared" si="10"/>
        <v>0</v>
      </c>
      <c r="G114" s="15" t="s">
        <v>190</v>
      </c>
    </row>
    <row r="115" spans="1:7" outlineLevel="1">
      <c r="A115" s="11">
        <v>8</v>
      </c>
      <c r="B115" s="15" t="s">
        <v>191</v>
      </c>
      <c r="C115" s="11">
        <v>1</v>
      </c>
      <c r="D115" s="11" t="s">
        <v>15</v>
      </c>
      <c r="E115" s="14"/>
      <c r="F115" s="13">
        <f t="shared" si="10"/>
        <v>0</v>
      </c>
      <c r="G115" s="10" t="s">
        <v>192</v>
      </c>
    </row>
    <row r="116" spans="1:7" outlineLevel="1">
      <c r="A116" s="11">
        <v>9</v>
      </c>
      <c r="B116" s="15" t="s">
        <v>193</v>
      </c>
      <c r="C116" s="11">
        <v>9</v>
      </c>
      <c r="D116" s="11" t="s">
        <v>103</v>
      </c>
      <c r="E116" s="14"/>
      <c r="F116" s="13">
        <f t="shared" si="10"/>
        <v>0</v>
      </c>
      <c r="G116" s="10" t="s">
        <v>194</v>
      </c>
    </row>
    <row r="117" spans="1:7" outlineLevel="1">
      <c r="A117" s="11">
        <v>10</v>
      </c>
      <c r="B117" s="15" t="s">
        <v>195</v>
      </c>
      <c r="C117" s="13">
        <v>1</v>
      </c>
      <c r="D117" s="11" t="s">
        <v>10</v>
      </c>
      <c r="E117" s="14"/>
      <c r="F117" s="13">
        <f t="shared" si="10"/>
        <v>0</v>
      </c>
      <c r="G117" s="15" t="s">
        <v>196</v>
      </c>
    </row>
    <row r="118" spans="1:7" outlineLevel="1">
      <c r="A118" s="11">
        <v>11</v>
      </c>
      <c r="B118" s="15" t="s">
        <v>197</v>
      </c>
      <c r="C118" s="13">
        <v>32</v>
      </c>
      <c r="D118" s="11" t="s">
        <v>10</v>
      </c>
      <c r="E118" s="14"/>
      <c r="F118" s="13">
        <f t="shared" si="10"/>
        <v>0</v>
      </c>
      <c r="G118" s="15" t="s">
        <v>198</v>
      </c>
    </row>
    <row r="119" spans="1:7" ht="28" outlineLevel="1">
      <c r="A119" s="11">
        <v>12</v>
      </c>
      <c r="B119" s="15" t="s">
        <v>199</v>
      </c>
      <c r="C119" s="13">
        <v>1</v>
      </c>
      <c r="D119" s="11" t="s">
        <v>10</v>
      </c>
      <c r="E119" s="14"/>
      <c r="F119" s="13">
        <f t="shared" si="10"/>
        <v>0</v>
      </c>
      <c r="G119" s="15" t="s">
        <v>200</v>
      </c>
    </row>
    <row r="120" spans="1:7" outlineLevel="1">
      <c r="A120" s="34" t="s">
        <v>84</v>
      </c>
      <c r="B120" s="34"/>
      <c r="C120" s="34"/>
      <c r="D120" s="34"/>
      <c r="E120" s="9"/>
      <c r="F120" s="32">
        <f>SUM(F121:F122)</f>
        <v>0</v>
      </c>
      <c r="G120" s="10"/>
    </row>
    <row r="121" spans="1:7" outlineLevel="1">
      <c r="A121" s="11">
        <v>1</v>
      </c>
      <c r="B121" s="15" t="s">
        <v>134</v>
      </c>
      <c r="C121" s="13">
        <v>2668.12</v>
      </c>
      <c r="D121" s="11" t="s">
        <v>36</v>
      </c>
      <c r="E121" s="14"/>
      <c r="F121" s="13">
        <f>C121*E121</f>
        <v>0</v>
      </c>
      <c r="G121" s="15"/>
    </row>
    <row r="122" spans="1:7" outlineLevel="1">
      <c r="A122" s="11">
        <v>2</v>
      </c>
      <c r="B122" s="15" t="s">
        <v>201</v>
      </c>
      <c r="C122" s="13">
        <v>3670.76</v>
      </c>
      <c r="D122" s="11" t="s">
        <v>36</v>
      </c>
      <c r="E122" s="14"/>
      <c r="F122" s="13">
        <f>C122*E122</f>
        <v>0</v>
      </c>
      <c r="G122" s="10" t="s">
        <v>202</v>
      </c>
    </row>
    <row r="123" spans="1:7">
      <c r="A123" s="34" t="s">
        <v>203</v>
      </c>
      <c r="B123" s="34"/>
      <c r="C123" s="34"/>
      <c r="D123" s="34"/>
      <c r="E123" s="9"/>
      <c r="F123" s="32">
        <f>SUM(F124:F128)</f>
        <v>0</v>
      </c>
      <c r="G123" s="10"/>
    </row>
    <row r="124" spans="1:7" ht="56" outlineLevel="1">
      <c r="A124" s="11">
        <v>1</v>
      </c>
      <c r="B124" s="15" t="s">
        <v>204</v>
      </c>
      <c r="C124" s="13">
        <v>1</v>
      </c>
      <c r="D124" s="11" t="s">
        <v>15</v>
      </c>
      <c r="E124" s="14"/>
      <c r="F124" s="13">
        <f>C124*E124</f>
        <v>0</v>
      </c>
      <c r="G124" s="15" t="s">
        <v>205</v>
      </c>
    </row>
    <row r="125" spans="1:7" outlineLevel="1">
      <c r="A125" s="11">
        <v>2</v>
      </c>
      <c r="B125" s="15" t="s">
        <v>206</v>
      </c>
      <c r="C125" s="13">
        <v>69</v>
      </c>
      <c r="D125" s="11" t="s">
        <v>71</v>
      </c>
      <c r="E125" s="14"/>
      <c r="F125" s="13">
        <f>C125*E125</f>
        <v>0</v>
      </c>
      <c r="G125" s="15" t="s">
        <v>207</v>
      </c>
    </row>
    <row r="126" spans="1:7" ht="28" outlineLevel="1">
      <c r="A126" s="11">
        <v>3</v>
      </c>
      <c r="B126" s="15" t="s">
        <v>208</v>
      </c>
      <c r="C126" s="13">
        <v>5</v>
      </c>
      <c r="D126" s="11" t="s">
        <v>89</v>
      </c>
      <c r="E126" s="14"/>
      <c r="F126" s="13">
        <f>C126*E126</f>
        <v>0</v>
      </c>
      <c r="G126" s="15" t="s">
        <v>209</v>
      </c>
    </row>
    <row r="127" spans="1:7" outlineLevel="1">
      <c r="A127" s="11">
        <v>4</v>
      </c>
      <c r="B127" s="15" t="s">
        <v>210</v>
      </c>
      <c r="C127" s="13">
        <v>10</v>
      </c>
      <c r="D127" s="11" t="s">
        <v>71</v>
      </c>
      <c r="E127" s="14"/>
      <c r="F127" s="13">
        <f>C127*E127</f>
        <v>0</v>
      </c>
      <c r="G127" s="15" t="s">
        <v>211</v>
      </c>
    </row>
    <row r="128" spans="1:7" ht="42" outlineLevel="1">
      <c r="A128" s="11">
        <v>5</v>
      </c>
      <c r="B128" s="15" t="s">
        <v>212</v>
      </c>
      <c r="C128" s="13">
        <v>1</v>
      </c>
      <c r="D128" s="11" t="s">
        <v>71</v>
      </c>
      <c r="E128" s="14"/>
      <c r="F128" s="13">
        <f>C128*E128</f>
        <v>0</v>
      </c>
      <c r="G128" s="15" t="s">
        <v>213</v>
      </c>
    </row>
    <row r="129" spans="1:7">
      <c r="A129" s="34" t="s">
        <v>214</v>
      </c>
      <c r="B129" s="34"/>
      <c r="C129" s="34"/>
      <c r="D129" s="34"/>
      <c r="E129" s="34"/>
      <c r="F129" s="32">
        <f>SUM(F130:F131)</f>
        <v>0</v>
      </c>
      <c r="G129" s="10"/>
    </row>
    <row r="130" spans="1:7" ht="28" outlineLevel="1">
      <c r="A130" s="11">
        <v>1</v>
      </c>
      <c r="B130" s="15" t="s">
        <v>215</v>
      </c>
      <c r="C130" s="13">
        <v>126.76</v>
      </c>
      <c r="D130" s="11" t="s">
        <v>36</v>
      </c>
      <c r="E130" s="14"/>
      <c r="F130" s="13">
        <f>C130*E130</f>
        <v>0</v>
      </c>
      <c r="G130" s="10" t="s">
        <v>92</v>
      </c>
    </row>
    <row r="131" spans="1:7" ht="28" outlineLevel="1">
      <c r="A131" s="11">
        <v>2</v>
      </c>
      <c r="B131" s="15" t="s">
        <v>216</v>
      </c>
      <c r="C131" s="13">
        <f>2312.39+126.76+25*14</f>
        <v>2789.15</v>
      </c>
      <c r="D131" s="11" t="s">
        <v>36</v>
      </c>
      <c r="E131" s="14"/>
      <c r="F131" s="13">
        <f>C131*E131</f>
        <v>0</v>
      </c>
      <c r="G131" s="10" t="s">
        <v>202</v>
      </c>
    </row>
    <row r="132" spans="1:7">
      <c r="A132" s="34" t="s">
        <v>217</v>
      </c>
      <c r="B132" s="34"/>
      <c r="C132" s="34"/>
      <c r="D132" s="34"/>
      <c r="E132" s="9"/>
      <c r="F132" s="32">
        <f>F133+F142+F147</f>
        <v>0</v>
      </c>
      <c r="G132" s="10"/>
    </row>
    <row r="133" spans="1:7" outlineLevel="1">
      <c r="A133" s="34" t="s">
        <v>218</v>
      </c>
      <c r="B133" s="34"/>
      <c r="C133" s="34"/>
      <c r="D133" s="34"/>
      <c r="E133" s="14"/>
      <c r="F133" s="32">
        <f>SUM(F134:F141)</f>
        <v>0</v>
      </c>
      <c r="G133" s="10"/>
    </row>
    <row r="134" spans="1:7" ht="280" outlineLevel="1">
      <c r="A134" s="11">
        <v>1</v>
      </c>
      <c r="B134" s="15" t="s">
        <v>219</v>
      </c>
      <c r="C134" s="13">
        <v>5</v>
      </c>
      <c r="D134" s="11" t="s">
        <v>10</v>
      </c>
      <c r="E134" s="14"/>
      <c r="F134" s="13">
        <f>C134*E134</f>
        <v>0</v>
      </c>
      <c r="G134" s="15" t="s">
        <v>220</v>
      </c>
    </row>
    <row r="135" spans="1:7" ht="252" outlineLevel="1">
      <c r="A135" s="11">
        <v>2</v>
      </c>
      <c r="B135" s="15" t="s">
        <v>221</v>
      </c>
      <c r="C135" s="13">
        <v>6</v>
      </c>
      <c r="D135" s="11" t="s">
        <v>10</v>
      </c>
      <c r="E135" s="14"/>
      <c r="F135" s="13">
        <f t="shared" ref="F135:F141" si="11">C135*E135</f>
        <v>0</v>
      </c>
      <c r="G135" s="15" t="s">
        <v>222</v>
      </c>
    </row>
    <row r="136" spans="1:7" ht="112" outlineLevel="1">
      <c r="A136" s="11">
        <v>3</v>
      </c>
      <c r="B136" s="15" t="s">
        <v>223</v>
      </c>
      <c r="C136" s="13">
        <v>3</v>
      </c>
      <c r="D136" s="11" t="s">
        <v>10</v>
      </c>
      <c r="E136" s="14"/>
      <c r="F136" s="13">
        <f t="shared" si="11"/>
        <v>0</v>
      </c>
      <c r="G136" s="15" t="s">
        <v>224</v>
      </c>
    </row>
    <row r="137" spans="1:7" ht="98" outlineLevel="1">
      <c r="A137" s="11">
        <v>4</v>
      </c>
      <c r="B137" s="15" t="s">
        <v>225</v>
      </c>
      <c r="C137" s="13">
        <v>4</v>
      </c>
      <c r="D137" s="11" t="s">
        <v>10</v>
      </c>
      <c r="E137" s="14"/>
      <c r="F137" s="13">
        <f t="shared" si="11"/>
        <v>0</v>
      </c>
      <c r="G137" s="15" t="s">
        <v>226</v>
      </c>
    </row>
    <row r="138" spans="1:7" ht="28" outlineLevel="1">
      <c r="A138" s="11">
        <v>5</v>
      </c>
      <c r="B138" s="15" t="s">
        <v>227</v>
      </c>
      <c r="C138" s="13">
        <v>5</v>
      </c>
      <c r="D138" s="11" t="s">
        <v>10</v>
      </c>
      <c r="E138" s="14"/>
      <c r="F138" s="13">
        <f t="shared" si="11"/>
        <v>0</v>
      </c>
      <c r="G138" s="15" t="s">
        <v>228</v>
      </c>
    </row>
    <row r="139" spans="1:7" ht="28" outlineLevel="1">
      <c r="A139" s="11">
        <v>6</v>
      </c>
      <c r="B139" s="15" t="s">
        <v>229</v>
      </c>
      <c r="C139" s="13">
        <v>2</v>
      </c>
      <c r="D139" s="11" t="s">
        <v>10</v>
      </c>
      <c r="E139" s="14"/>
      <c r="F139" s="13">
        <f t="shared" si="11"/>
        <v>0</v>
      </c>
      <c r="G139" s="15" t="s">
        <v>230</v>
      </c>
    </row>
    <row r="140" spans="1:7" ht="126" outlineLevel="1">
      <c r="A140" s="11">
        <v>7</v>
      </c>
      <c r="B140" s="15" t="s">
        <v>231</v>
      </c>
      <c r="C140" s="13">
        <v>7</v>
      </c>
      <c r="D140" s="11" t="s">
        <v>10</v>
      </c>
      <c r="E140" s="14"/>
      <c r="F140" s="13">
        <f t="shared" si="11"/>
        <v>0</v>
      </c>
      <c r="G140" s="15" t="s">
        <v>232</v>
      </c>
    </row>
    <row r="141" spans="1:7" ht="42" outlineLevel="1">
      <c r="A141" s="11">
        <v>8</v>
      </c>
      <c r="B141" s="15" t="s">
        <v>233</v>
      </c>
      <c r="C141" s="13">
        <v>8</v>
      </c>
      <c r="D141" s="11" t="s">
        <v>10</v>
      </c>
      <c r="E141" s="14"/>
      <c r="F141" s="13">
        <f t="shared" si="11"/>
        <v>0</v>
      </c>
      <c r="G141" s="15" t="s">
        <v>234</v>
      </c>
    </row>
    <row r="142" spans="1:7" outlineLevel="1">
      <c r="A142" s="34" t="s">
        <v>235</v>
      </c>
      <c r="B142" s="34"/>
      <c r="C142" s="34"/>
      <c r="D142" s="34"/>
      <c r="E142" s="9"/>
      <c r="F142" s="32">
        <f>SUM(F143:F146)</f>
        <v>0</v>
      </c>
      <c r="G142" s="10"/>
    </row>
    <row r="143" spans="1:7" ht="56" outlineLevel="1">
      <c r="A143" s="11">
        <v>1</v>
      </c>
      <c r="B143" s="15" t="s">
        <v>236</v>
      </c>
      <c r="C143" s="13">
        <v>1</v>
      </c>
      <c r="D143" s="11" t="s">
        <v>15</v>
      </c>
      <c r="E143" s="14"/>
      <c r="F143" s="13">
        <f>C143*E143</f>
        <v>0</v>
      </c>
      <c r="G143" s="15" t="s">
        <v>237</v>
      </c>
    </row>
    <row r="144" spans="1:7" outlineLevel="1">
      <c r="A144" s="11">
        <v>2</v>
      </c>
      <c r="B144" s="15" t="s">
        <v>238</v>
      </c>
      <c r="C144" s="13">
        <v>1</v>
      </c>
      <c r="D144" s="11" t="s">
        <v>15</v>
      </c>
      <c r="E144" s="14"/>
      <c r="F144" s="13">
        <f>C144*E144</f>
        <v>0</v>
      </c>
      <c r="G144" s="15" t="s">
        <v>239</v>
      </c>
    </row>
    <row r="145" spans="1:7" outlineLevel="1">
      <c r="A145" s="11">
        <v>3</v>
      </c>
      <c r="B145" s="15" t="s">
        <v>240</v>
      </c>
      <c r="C145" s="13">
        <v>2</v>
      </c>
      <c r="D145" s="11" t="s">
        <v>15</v>
      </c>
      <c r="E145" s="14"/>
      <c r="F145" s="13">
        <f>C145*E145</f>
        <v>0</v>
      </c>
      <c r="G145" s="15" t="s">
        <v>241</v>
      </c>
    </row>
    <row r="146" spans="1:7" outlineLevel="1">
      <c r="A146" s="11">
        <v>4</v>
      </c>
      <c r="B146" s="15" t="s">
        <v>242</v>
      </c>
      <c r="C146" s="20">
        <v>3</v>
      </c>
      <c r="D146" s="11" t="s">
        <v>10</v>
      </c>
      <c r="E146" s="14"/>
      <c r="F146" s="13">
        <f>C146*E146</f>
        <v>0</v>
      </c>
      <c r="G146" s="21" t="s">
        <v>243</v>
      </c>
    </row>
    <row r="147" spans="1:7" outlineLevel="1">
      <c r="A147" s="34" t="s">
        <v>244</v>
      </c>
      <c r="B147" s="34"/>
      <c r="C147" s="34"/>
      <c r="D147" s="34"/>
      <c r="E147" s="9"/>
      <c r="F147" s="32">
        <f>SUM(F148:F168)</f>
        <v>0</v>
      </c>
      <c r="G147" s="10"/>
    </row>
    <row r="148" spans="1:7" ht="98" outlineLevel="1">
      <c r="A148" s="11">
        <v>1</v>
      </c>
      <c r="B148" s="15" t="s">
        <v>245</v>
      </c>
      <c r="C148" s="13">
        <v>11</v>
      </c>
      <c r="D148" s="11" t="s">
        <v>15</v>
      </c>
      <c r="E148" s="14"/>
      <c r="F148" s="13">
        <f>C148*E148</f>
        <v>0</v>
      </c>
      <c r="G148" s="15" t="s">
        <v>246</v>
      </c>
    </row>
    <row r="149" spans="1:7" outlineLevel="1">
      <c r="A149" s="11">
        <v>2</v>
      </c>
      <c r="B149" s="12" t="s">
        <v>247</v>
      </c>
      <c r="C149" s="13">
        <v>10</v>
      </c>
      <c r="D149" s="11" t="s">
        <v>36</v>
      </c>
      <c r="E149" s="14"/>
      <c r="F149" s="13">
        <f t="shared" ref="F149:F168" si="12">C149*E149</f>
        <v>0</v>
      </c>
      <c r="G149" s="15" t="s">
        <v>50</v>
      </c>
    </row>
    <row r="150" spans="1:7" outlineLevel="1">
      <c r="A150" s="11">
        <v>3</v>
      </c>
      <c r="B150" s="12" t="s">
        <v>248</v>
      </c>
      <c r="C150" s="13">
        <v>400</v>
      </c>
      <c r="D150" s="11" t="s">
        <v>36</v>
      </c>
      <c r="E150" s="14"/>
      <c r="F150" s="13">
        <f t="shared" si="12"/>
        <v>0</v>
      </c>
      <c r="G150" s="15" t="s">
        <v>50</v>
      </c>
    </row>
    <row r="151" spans="1:7" outlineLevel="1">
      <c r="A151" s="11">
        <v>4</v>
      </c>
      <c r="B151" s="12" t="s">
        <v>249</v>
      </c>
      <c r="C151" s="13">
        <v>100</v>
      </c>
      <c r="D151" s="11" t="s">
        <v>36</v>
      </c>
      <c r="E151" s="14"/>
      <c r="F151" s="13">
        <f t="shared" si="12"/>
        <v>0</v>
      </c>
      <c r="G151" s="15" t="s">
        <v>50</v>
      </c>
    </row>
    <row r="152" spans="1:7" outlineLevel="1">
      <c r="A152" s="11">
        <v>5</v>
      </c>
      <c r="B152" s="12" t="s">
        <v>250</v>
      </c>
      <c r="C152" s="13">
        <v>10</v>
      </c>
      <c r="D152" s="11" t="s">
        <v>36</v>
      </c>
      <c r="E152" s="14"/>
      <c r="F152" s="13">
        <f t="shared" si="12"/>
        <v>0</v>
      </c>
      <c r="G152" s="15" t="s">
        <v>50</v>
      </c>
    </row>
    <row r="153" spans="1:7" outlineLevel="1">
      <c r="A153" s="11">
        <v>6</v>
      </c>
      <c r="B153" s="17" t="s">
        <v>427</v>
      </c>
      <c r="C153" s="13">
        <v>300</v>
      </c>
      <c r="D153" s="11" t="s">
        <v>36</v>
      </c>
      <c r="E153" s="14"/>
      <c r="F153" s="13">
        <f t="shared" si="12"/>
        <v>0</v>
      </c>
      <c r="G153" s="15" t="s">
        <v>50</v>
      </c>
    </row>
    <row r="154" spans="1:7" outlineLevel="1">
      <c r="A154" s="11">
        <v>7</v>
      </c>
      <c r="B154" s="12" t="s">
        <v>52</v>
      </c>
      <c r="C154" s="13">
        <f>61.99+100</f>
        <v>161.99</v>
      </c>
      <c r="D154" s="11" t="s">
        <v>36</v>
      </c>
      <c r="E154" s="14"/>
      <c r="F154" s="13">
        <f t="shared" si="12"/>
        <v>0</v>
      </c>
      <c r="G154" s="15" t="s">
        <v>50</v>
      </c>
    </row>
    <row r="155" spans="1:7" ht="28" outlineLevel="1">
      <c r="A155" s="11">
        <v>8</v>
      </c>
      <c r="B155" s="15" t="s">
        <v>251</v>
      </c>
      <c r="C155" s="13">
        <f>700+100</f>
        <v>800</v>
      </c>
      <c r="D155" s="11" t="s">
        <v>36</v>
      </c>
      <c r="E155" s="14"/>
      <c r="F155" s="13">
        <f t="shared" si="12"/>
        <v>0</v>
      </c>
      <c r="G155" s="10" t="s">
        <v>92</v>
      </c>
    </row>
    <row r="156" spans="1:7" ht="28" outlineLevel="1">
      <c r="A156" s="11">
        <v>9</v>
      </c>
      <c r="B156" s="15" t="s">
        <v>252</v>
      </c>
      <c r="C156" s="13">
        <v>100</v>
      </c>
      <c r="D156" s="11" t="s">
        <v>36</v>
      </c>
      <c r="E156" s="14"/>
      <c r="F156" s="13">
        <f t="shared" si="12"/>
        <v>0</v>
      </c>
      <c r="G156" s="10" t="s">
        <v>92</v>
      </c>
    </row>
    <row r="157" spans="1:7" ht="28" outlineLevel="1">
      <c r="A157" s="11">
        <v>10</v>
      </c>
      <c r="B157" s="15" t="s">
        <v>253</v>
      </c>
      <c r="C157" s="13">
        <v>10</v>
      </c>
      <c r="D157" s="11" t="s">
        <v>36</v>
      </c>
      <c r="E157" s="14"/>
      <c r="F157" s="13">
        <f t="shared" si="12"/>
        <v>0</v>
      </c>
      <c r="G157" s="10" t="s">
        <v>92</v>
      </c>
    </row>
    <row r="158" spans="1:7" ht="28" outlineLevel="1">
      <c r="A158" s="11">
        <v>11</v>
      </c>
      <c r="B158" s="15" t="s">
        <v>54</v>
      </c>
      <c r="C158" s="13">
        <v>17.829999999999998</v>
      </c>
      <c r="D158" s="11" t="s">
        <v>36</v>
      </c>
      <c r="E158" s="14"/>
      <c r="F158" s="13">
        <f t="shared" si="12"/>
        <v>0</v>
      </c>
      <c r="G158" s="10" t="s">
        <v>92</v>
      </c>
    </row>
    <row r="159" spans="1:7" outlineLevel="1">
      <c r="A159" s="11">
        <v>12</v>
      </c>
      <c r="B159" s="15" t="s">
        <v>87</v>
      </c>
      <c r="C159" s="13">
        <f>2*3</f>
        <v>6</v>
      </c>
      <c r="D159" s="11" t="s">
        <v>36</v>
      </c>
      <c r="E159" s="14"/>
      <c r="F159" s="13">
        <f t="shared" si="12"/>
        <v>0</v>
      </c>
      <c r="G159" s="15" t="s">
        <v>254</v>
      </c>
    </row>
    <row r="160" spans="1:7" outlineLevel="1">
      <c r="A160" s="11">
        <v>13</v>
      </c>
      <c r="B160" s="16" t="s">
        <v>428</v>
      </c>
      <c r="C160" s="13">
        <f>61.99+460.7+25*2</f>
        <v>572.68999999999994</v>
      </c>
      <c r="D160" s="11" t="s">
        <v>36</v>
      </c>
      <c r="E160" s="14"/>
      <c r="F160" s="13">
        <f t="shared" si="12"/>
        <v>0</v>
      </c>
      <c r="G160" s="15"/>
    </row>
    <row r="161" spans="1:7" s="18" customFormat="1" ht="28" outlineLevel="1">
      <c r="A161" s="11">
        <v>14</v>
      </c>
      <c r="B161" s="15" t="s">
        <v>255</v>
      </c>
      <c r="C161" s="20">
        <v>17.829999999999998</v>
      </c>
      <c r="D161" s="11" t="s">
        <v>36</v>
      </c>
      <c r="E161" s="14"/>
      <c r="F161" s="13">
        <f t="shared" si="12"/>
        <v>0</v>
      </c>
      <c r="G161" s="15" t="s">
        <v>256</v>
      </c>
    </row>
    <row r="162" spans="1:7" s="18" customFormat="1" outlineLevel="1">
      <c r="A162" s="11">
        <v>15</v>
      </c>
      <c r="B162" s="15" t="s">
        <v>93</v>
      </c>
      <c r="C162" s="13">
        <v>8.84</v>
      </c>
      <c r="D162" s="11" t="s">
        <v>94</v>
      </c>
      <c r="E162" s="14"/>
      <c r="F162" s="13">
        <f t="shared" si="12"/>
        <v>0</v>
      </c>
      <c r="G162" s="15" t="s">
        <v>95</v>
      </c>
    </row>
    <row r="163" spans="1:7" s="18" customFormat="1" outlineLevel="1">
      <c r="A163" s="11">
        <v>16</v>
      </c>
      <c r="B163" s="15" t="s">
        <v>96</v>
      </c>
      <c r="C163" s="13">
        <v>8.84</v>
      </c>
      <c r="D163" s="11" t="s">
        <v>94</v>
      </c>
      <c r="E163" s="14"/>
      <c r="F163" s="13">
        <f t="shared" si="12"/>
        <v>0</v>
      </c>
      <c r="G163" s="15" t="s">
        <v>97</v>
      </c>
    </row>
    <row r="164" spans="1:7" ht="42" outlineLevel="1">
      <c r="A164" s="11">
        <v>17</v>
      </c>
      <c r="B164" s="15" t="s">
        <v>257</v>
      </c>
      <c r="C164" s="13">
        <v>1</v>
      </c>
      <c r="D164" s="11" t="s">
        <v>10</v>
      </c>
      <c r="E164" s="14"/>
      <c r="F164" s="13">
        <f t="shared" si="12"/>
        <v>0</v>
      </c>
      <c r="G164" s="15" t="s">
        <v>258</v>
      </c>
    </row>
    <row r="165" spans="1:7" ht="28" outlineLevel="1">
      <c r="A165" s="11">
        <v>18</v>
      </c>
      <c r="B165" s="15" t="s">
        <v>259</v>
      </c>
      <c r="C165" s="13">
        <v>4</v>
      </c>
      <c r="D165" s="11" t="s">
        <v>10</v>
      </c>
      <c r="E165" s="14"/>
      <c r="F165" s="13">
        <f t="shared" si="12"/>
        <v>0</v>
      </c>
      <c r="G165" s="15" t="s">
        <v>260</v>
      </c>
    </row>
    <row r="166" spans="1:7" outlineLevel="1">
      <c r="A166" s="11">
        <v>19</v>
      </c>
      <c r="B166" s="15" t="s">
        <v>261</v>
      </c>
      <c r="C166" s="13">
        <v>2</v>
      </c>
      <c r="D166" s="11" t="s">
        <v>10</v>
      </c>
      <c r="E166" s="14"/>
      <c r="F166" s="13">
        <f t="shared" si="12"/>
        <v>0</v>
      </c>
      <c r="G166" s="15"/>
    </row>
    <row r="167" spans="1:7" outlineLevel="1">
      <c r="A167" s="11">
        <v>20</v>
      </c>
      <c r="B167" s="15" t="s">
        <v>262</v>
      </c>
      <c r="C167" s="13">
        <v>1</v>
      </c>
      <c r="D167" s="11" t="s">
        <v>10</v>
      </c>
      <c r="E167" s="14"/>
      <c r="F167" s="13">
        <f t="shared" si="12"/>
        <v>0</v>
      </c>
      <c r="G167" s="15"/>
    </row>
    <row r="168" spans="1:7" outlineLevel="1">
      <c r="A168" s="11">
        <v>21</v>
      </c>
      <c r="B168" s="15" t="s">
        <v>263</v>
      </c>
      <c r="C168" s="13">
        <v>3</v>
      </c>
      <c r="D168" s="11" t="s">
        <v>68</v>
      </c>
      <c r="E168" s="14"/>
      <c r="F168" s="13">
        <f t="shared" si="12"/>
        <v>0</v>
      </c>
      <c r="G168" s="15"/>
    </row>
    <row r="169" spans="1:7">
      <c r="A169" s="34" t="s">
        <v>264</v>
      </c>
      <c r="B169" s="34"/>
      <c r="C169" s="34"/>
      <c r="D169" s="34"/>
      <c r="E169" s="9"/>
      <c r="F169" s="32">
        <f>SUM(F170:F207)</f>
        <v>0</v>
      </c>
      <c r="G169" s="10"/>
    </row>
    <row r="170" spans="1:7" ht="294" outlineLevel="1">
      <c r="A170" s="11">
        <v>1</v>
      </c>
      <c r="B170" s="15" t="s">
        <v>265</v>
      </c>
      <c r="C170" s="13">
        <v>1</v>
      </c>
      <c r="D170" s="11" t="s">
        <v>10</v>
      </c>
      <c r="E170" s="14"/>
      <c r="F170" s="13">
        <f>C170*E170</f>
        <v>0</v>
      </c>
      <c r="G170" s="15" t="s">
        <v>453</v>
      </c>
    </row>
    <row r="171" spans="1:7" outlineLevel="1">
      <c r="A171" s="11">
        <v>2</v>
      </c>
      <c r="B171" s="15" t="s">
        <v>266</v>
      </c>
      <c r="C171" s="13">
        <v>1</v>
      </c>
      <c r="D171" s="11" t="s">
        <v>15</v>
      </c>
      <c r="E171" s="14"/>
      <c r="F171" s="13">
        <f t="shared" ref="F171:F207" si="13">C171*E171</f>
        <v>0</v>
      </c>
      <c r="G171" s="15" t="s">
        <v>267</v>
      </c>
    </row>
    <row r="172" spans="1:7" ht="70" outlineLevel="1">
      <c r="A172" s="11">
        <v>3</v>
      </c>
      <c r="B172" s="15" t="s">
        <v>268</v>
      </c>
      <c r="C172" s="13">
        <v>1</v>
      </c>
      <c r="D172" s="11" t="s">
        <v>269</v>
      </c>
      <c r="E172" s="14"/>
      <c r="F172" s="13">
        <f t="shared" si="13"/>
        <v>0</v>
      </c>
      <c r="G172" s="15" t="s">
        <v>270</v>
      </c>
    </row>
    <row r="173" spans="1:7" ht="98" outlineLevel="1">
      <c r="A173" s="11">
        <v>4</v>
      </c>
      <c r="B173" s="15" t="s">
        <v>271</v>
      </c>
      <c r="C173" s="13">
        <f>1+1</f>
        <v>2</v>
      </c>
      <c r="D173" s="11" t="s">
        <v>269</v>
      </c>
      <c r="E173" s="14"/>
      <c r="F173" s="13">
        <f t="shared" si="13"/>
        <v>0</v>
      </c>
      <c r="G173" s="15" t="s">
        <v>272</v>
      </c>
    </row>
    <row r="174" spans="1:7" ht="196" outlineLevel="1">
      <c r="A174" s="11">
        <v>5</v>
      </c>
      <c r="B174" s="15" t="s">
        <v>273</v>
      </c>
      <c r="C174" s="13">
        <f>1+1</f>
        <v>2</v>
      </c>
      <c r="D174" s="11" t="s">
        <v>10</v>
      </c>
      <c r="E174" s="14"/>
      <c r="F174" s="13">
        <f t="shared" si="13"/>
        <v>0</v>
      </c>
      <c r="G174" s="15" t="s">
        <v>274</v>
      </c>
    </row>
    <row r="175" spans="1:7" outlineLevel="1">
      <c r="A175" s="11">
        <v>6</v>
      </c>
      <c r="B175" s="15" t="s">
        <v>275</v>
      </c>
      <c r="C175" s="13">
        <v>1</v>
      </c>
      <c r="D175" s="11" t="s">
        <v>10</v>
      </c>
      <c r="E175" s="14"/>
      <c r="F175" s="13">
        <f t="shared" si="13"/>
        <v>0</v>
      </c>
      <c r="G175" s="15" t="s">
        <v>276</v>
      </c>
    </row>
    <row r="176" spans="1:7" ht="154" outlineLevel="1">
      <c r="A176" s="11">
        <v>7</v>
      </c>
      <c r="B176" s="15" t="s">
        <v>277</v>
      </c>
      <c r="C176" s="13">
        <v>2</v>
      </c>
      <c r="D176" s="11" t="s">
        <v>10</v>
      </c>
      <c r="E176" s="14"/>
      <c r="F176" s="13">
        <f t="shared" si="13"/>
        <v>0</v>
      </c>
      <c r="G176" s="15" t="s">
        <v>278</v>
      </c>
    </row>
    <row r="177" spans="1:7" ht="154" outlineLevel="1">
      <c r="A177" s="11">
        <v>8</v>
      </c>
      <c r="B177" s="15" t="s">
        <v>279</v>
      </c>
      <c r="C177" s="13">
        <v>1</v>
      </c>
      <c r="D177" s="11" t="s">
        <v>10</v>
      </c>
      <c r="E177" s="14"/>
      <c r="F177" s="13">
        <f t="shared" si="13"/>
        <v>0</v>
      </c>
      <c r="G177" s="15" t="s">
        <v>280</v>
      </c>
    </row>
    <row r="178" spans="1:7" ht="28" outlineLevel="1">
      <c r="A178" s="11">
        <v>9</v>
      </c>
      <c r="B178" s="15" t="s">
        <v>281</v>
      </c>
      <c r="C178" s="13">
        <v>100</v>
      </c>
      <c r="D178" s="11" t="s">
        <v>36</v>
      </c>
      <c r="E178" s="14"/>
      <c r="F178" s="13">
        <f t="shared" si="13"/>
        <v>0</v>
      </c>
      <c r="G178" s="16" t="s">
        <v>429</v>
      </c>
    </row>
    <row r="179" spans="1:7" ht="28" outlineLevel="1">
      <c r="A179" s="11">
        <v>10</v>
      </c>
      <c r="B179" s="15" t="s">
        <v>282</v>
      </c>
      <c r="C179" s="13">
        <f>30</f>
        <v>30</v>
      </c>
      <c r="D179" s="11" t="s">
        <v>182</v>
      </c>
      <c r="E179" s="14"/>
      <c r="F179" s="13">
        <f t="shared" si="13"/>
        <v>0</v>
      </c>
      <c r="G179" s="15" t="s">
        <v>283</v>
      </c>
    </row>
    <row r="180" spans="1:7" ht="28" outlineLevel="1">
      <c r="A180" s="11">
        <v>11</v>
      </c>
      <c r="B180" s="15" t="s">
        <v>284</v>
      </c>
      <c r="C180" s="13">
        <v>200</v>
      </c>
      <c r="D180" s="11" t="s">
        <v>36</v>
      </c>
      <c r="E180" s="14"/>
      <c r="F180" s="13">
        <f t="shared" si="13"/>
        <v>0</v>
      </c>
      <c r="G180" s="15" t="s">
        <v>285</v>
      </c>
    </row>
    <row r="181" spans="1:7" ht="28" outlineLevel="1">
      <c r="A181" s="11">
        <v>12</v>
      </c>
      <c r="B181" s="15" t="s">
        <v>286</v>
      </c>
      <c r="C181" s="13">
        <v>7</v>
      </c>
      <c r="D181" s="11" t="s">
        <v>89</v>
      </c>
      <c r="E181" s="14"/>
      <c r="F181" s="13">
        <f t="shared" si="13"/>
        <v>0</v>
      </c>
      <c r="G181" s="15" t="s">
        <v>287</v>
      </c>
    </row>
    <row r="182" spans="1:7" outlineLevel="1">
      <c r="A182" s="11">
        <v>13</v>
      </c>
      <c r="B182" s="15" t="s">
        <v>288</v>
      </c>
      <c r="C182" s="13">
        <f>C181</f>
        <v>7</v>
      </c>
      <c r="D182" s="11" t="s">
        <v>68</v>
      </c>
      <c r="E182" s="14"/>
      <c r="F182" s="13">
        <f t="shared" si="13"/>
        <v>0</v>
      </c>
      <c r="G182" s="15" t="s">
        <v>289</v>
      </c>
    </row>
    <row r="183" spans="1:7" outlineLevel="1">
      <c r="A183" s="11">
        <v>14</v>
      </c>
      <c r="B183" s="15" t="s">
        <v>290</v>
      </c>
      <c r="C183" s="13">
        <f>C182</f>
        <v>7</v>
      </c>
      <c r="D183" s="11" t="s">
        <v>269</v>
      </c>
      <c r="E183" s="14"/>
      <c r="F183" s="13">
        <f t="shared" si="13"/>
        <v>0</v>
      </c>
      <c r="G183" s="15"/>
    </row>
    <row r="184" spans="1:7" outlineLevel="1">
      <c r="A184" s="11">
        <v>15</v>
      </c>
      <c r="B184" s="15" t="s">
        <v>291</v>
      </c>
      <c r="C184" s="13">
        <v>40</v>
      </c>
      <c r="D184" s="11" t="s">
        <v>269</v>
      </c>
      <c r="E184" s="14"/>
      <c r="F184" s="13">
        <f t="shared" si="13"/>
        <v>0</v>
      </c>
      <c r="G184" s="15"/>
    </row>
    <row r="185" spans="1:7" outlineLevel="1">
      <c r="A185" s="11">
        <v>16</v>
      </c>
      <c r="B185" s="15" t="s">
        <v>292</v>
      </c>
      <c r="C185" s="13">
        <f>C184</f>
        <v>40</v>
      </c>
      <c r="D185" s="11" t="s">
        <v>269</v>
      </c>
      <c r="E185" s="14"/>
      <c r="F185" s="13">
        <f t="shared" si="13"/>
        <v>0</v>
      </c>
      <c r="G185" s="15"/>
    </row>
    <row r="186" spans="1:7" outlineLevel="1">
      <c r="A186" s="11">
        <v>17</v>
      </c>
      <c r="B186" s="15" t="s">
        <v>293</v>
      </c>
      <c r="C186" s="13">
        <f>C181</f>
        <v>7</v>
      </c>
      <c r="D186" s="11" t="s">
        <v>68</v>
      </c>
      <c r="E186" s="14"/>
      <c r="F186" s="13">
        <f t="shared" si="13"/>
        <v>0</v>
      </c>
      <c r="G186" s="15"/>
    </row>
    <row r="187" spans="1:7" ht="28" outlineLevel="1">
      <c r="A187" s="11">
        <v>18</v>
      </c>
      <c r="B187" s="15" t="s">
        <v>294</v>
      </c>
      <c r="C187" s="13">
        <v>42</v>
      </c>
      <c r="D187" s="11" t="s">
        <v>89</v>
      </c>
      <c r="E187" s="14"/>
      <c r="F187" s="13">
        <f t="shared" si="13"/>
        <v>0</v>
      </c>
      <c r="G187" s="15" t="s">
        <v>295</v>
      </c>
    </row>
    <row r="188" spans="1:7" outlineLevel="1">
      <c r="A188" s="11">
        <v>19</v>
      </c>
      <c r="B188" s="15" t="s">
        <v>296</v>
      </c>
      <c r="C188" s="13">
        <f>C187</f>
        <v>42</v>
      </c>
      <c r="D188" s="11" t="s">
        <v>68</v>
      </c>
      <c r="E188" s="14"/>
      <c r="F188" s="13">
        <f t="shared" si="13"/>
        <v>0</v>
      </c>
      <c r="G188" s="15"/>
    </row>
    <row r="189" spans="1:7" outlineLevel="1">
      <c r="A189" s="11">
        <v>20</v>
      </c>
      <c r="B189" s="15" t="s">
        <v>297</v>
      </c>
      <c r="C189" s="13">
        <f>C188</f>
        <v>42</v>
      </c>
      <c r="D189" s="11" t="s">
        <v>269</v>
      </c>
      <c r="E189" s="14"/>
      <c r="F189" s="13">
        <f t="shared" si="13"/>
        <v>0</v>
      </c>
      <c r="G189" s="15"/>
    </row>
    <row r="190" spans="1:7" outlineLevel="1">
      <c r="A190" s="11">
        <v>21</v>
      </c>
      <c r="B190" s="15" t="s">
        <v>298</v>
      </c>
      <c r="C190" s="13">
        <v>168</v>
      </c>
      <c r="D190" s="11" t="s">
        <v>269</v>
      </c>
      <c r="E190" s="14"/>
      <c r="F190" s="13">
        <f t="shared" si="13"/>
        <v>0</v>
      </c>
      <c r="G190" s="15"/>
    </row>
    <row r="191" spans="1:7" outlineLevel="1">
      <c r="A191" s="11">
        <v>22</v>
      </c>
      <c r="B191" s="15" t="s">
        <v>299</v>
      </c>
      <c r="C191" s="13">
        <f>C187</f>
        <v>42</v>
      </c>
      <c r="D191" s="11" t="s">
        <v>68</v>
      </c>
      <c r="E191" s="14"/>
      <c r="F191" s="13">
        <f t="shared" si="13"/>
        <v>0</v>
      </c>
      <c r="G191" s="15"/>
    </row>
    <row r="192" spans="1:7" outlineLevel="1">
      <c r="A192" s="11">
        <v>23</v>
      </c>
      <c r="B192" s="15" t="s">
        <v>300</v>
      </c>
      <c r="C192" s="13">
        <v>40</v>
      </c>
      <c r="D192" s="11" t="s">
        <v>269</v>
      </c>
      <c r="E192" s="14"/>
      <c r="F192" s="13">
        <f t="shared" si="13"/>
        <v>0</v>
      </c>
      <c r="G192" s="15"/>
    </row>
    <row r="193" spans="1:7" outlineLevel="1">
      <c r="A193" s="11">
        <v>24</v>
      </c>
      <c r="B193" s="15" t="s">
        <v>301</v>
      </c>
      <c r="C193" s="13">
        <v>972.16</v>
      </c>
      <c r="D193" s="11" t="s">
        <v>36</v>
      </c>
      <c r="E193" s="14"/>
      <c r="F193" s="13">
        <f t="shared" si="13"/>
        <v>0</v>
      </c>
      <c r="G193" s="15" t="s">
        <v>302</v>
      </c>
    </row>
    <row r="194" spans="1:7" outlineLevel="1">
      <c r="A194" s="11">
        <v>25</v>
      </c>
      <c r="B194" s="15" t="s">
        <v>303</v>
      </c>
      <c r="C194" s="13">
        <f>15</f>
        <v>15</v>
      </c>
      <c r="D194" s="11" t="s">
        <v>182</v>
      </c>
      <c r="E194" s="14"/>
      <c r="F194" s="13">
        <f t="shared" si="13"/>
        <v>0</v>
      </c>
      <c r="G194" s="15" t="s">
        <v>304</v>
      </c>
    </row>
    <row r="195" spans="1:7" outlineLevel="1">
      <c r="A195" s="11">
        <v>26</v>
      </c>
      <c r="B195" s="15" t="s">
        <v>284</v>
      </c>
      <c r="C195" s="13">
        <f>3*8*2+3*4+0.6*2*6</f>
        <v>67.2</v>
      </c>
      <c r="D195" s="11" t="s">
        <v>36</v>
      </c>
      <c r="E195" s="14"/>
      <c r="F195" s="13">
        <f t="shared" si="13"/>
        <v>0</v>
      </c>
      <c r="G195" s="15" t="s">
        <v>305</v>
      </c>
    </row>
    <row r="196" spans="1:7" outlineLevel="1">
      <c r="A196" s="11">
        <v>27</v>
      </c>
      <c r="B196" s="15" t="s">
        <v>306</v>
      </c>
      <c r="C196" s="13">
        <f>3*3</f>
        <v>9</v>
      </c>
      <c r="D196" s="11" t="s">
        <v>89</v>
      </c>
      <c r="E196" s="14"/>
      <c r="F196" s="13">
        <f t="shared" si="13"/>
        <v>0</v>
      </c>
      <c r="G196" s="15"/>
    </row>
    <row r="197" spans="1:7" ht="28" outlineLevel="1">
      <c r="A197" s="11">
        <v>28</v>
      </c>
      <c r="B197" s="15" t="s">
        <v>307</v>
      </c>
      <c r="C197" s="13">
        <v>3</v>
      </c>
      <c r="D197" s="11" t="s">
        <v>89</v>
      </c>
      <c r="E197" s="14"/>
      <c r="F197" s="13">
        <f t="shared" si="13"/>
        <v>0</v>
      </c>
      <c r="G197" s="15" t="s">
        <v>308</v>
      </c>
    </row>
    <row r="198" spans="1:7" ht="196" outlineLevel="1">
      <c r="A198" s="11">
        <v>29</v>
      </c>
      <c r="B198" s="15" t="s">
        <v>309</v>
      </c>
      <c r="C198" s="13">
        <v>1</v>
      </c>
      <c r="D198" s="11" t="s">
        <v>71</v>
      </c>
      <c r="E198" s="14"/>
      <c r="F198" s="13">
        <f t="shared" si="13"/>
        <v>0</v>
      </c>
      <c r="G198" s="15" t="s">
        <v>310</v>
      </c>
    </row>
    <row r="199" spans="1:7" ht="28" outlineLevel="1">
      <c r="A199" s="11">
        <v>30</v>
      </c>
      <c r="B199" s="15" t="s">
        <v>273</v>
      </c>
      <c r="C199" s="13">
        <v>1</v>
      </c>
      <c r="D199" s="11" t="s">
        <v>71</v>
      </c>
      <c r="E199" s="14"/>
      <c r="F199" s="13">
        <f t="shared" si="13"/>
        <v>0</v>
      </c>
      <c r="G199" s="15" t="s">
        <v>311</v>
      </c>
    </row>
    <row r="200" spans="1:7" ht="112" outlineLevel="1">
      <c r="A200" s="11">
        <v>31</v>
      </c>
      <c r="B200" s="15" t="s">
        <v>312</v>
      </c>
      <c r="C200" s="13">
        <v>3</v>
      </c>
      <c r="D200" s="11" t="s">
        <v>10</v>
      </c>
      <c r="E200" s="14"/>
      <c r="F200" s="13">
        <f t="shared" si="13"/>
        <v>0</v>
      </c>
      <c r="G200" s="15" t="s">
        <v>313</v>
      </c>
    </row>
    <row r="201" spans="1:7" ht="56" outlineLevel="1">
      <c r="A201" s="11">
        <v>32</v>
      </c>
      <c r="B201" s="15" t="s">
        <v>314</v>
      </c>
      <c r="C201" s="13">
        <v>3</v>
      </c>
      <c r="D201" s="11" t="s">
        <v>10</v>
      </c>
      <c r="E201" s="14"/>
      <c r="F201" s="13">
        <f t="shared" si="13"/>
        <v>0</v>
      </c>
      <c r="G201" s="15" t="s">
        <v>315</v>
      </c>
    </row>
    <row r="202" spans="1:7" outlineLevel="1">
      <c r="A202" s="11">
        <v>33</v>
      </c>
      <c r="B202" s="15" t="s">
        <v>316</v>
      </c>
      <c r="C202" s="13">
        <v>3</v>
      </c>
      <c r="D202" s="11" t="s">
        <v>71</v>
      </c>
      <c r="E202" s="14"/>
      <c r="F202" s="13">
        <f t="shared" si="13"/>
        <v>0</v>
      </c>
      <c r="G202" s="15"/>
    </row>
    <row r="203" spans="1:7" ht="28" outlineLevel="1">
      <c r="A203" s="11">
        <v>34</v>
      </c>
      <c r="B203" s="15" t="s">
        <v>317</v>
      </c>
      <c r="C203" s="13">
        <v>28.15</v>
      </c>
      <c r="D203" s="11" t="s">
        <v>36</v>
      </c>
      <c r="E203" s="14"/>
      <c r="F203" s="13">
        <f t="shared" si="13"/>
        <v>0</v>
      </c>
      <c r="G203" s="10" t="s">
        <v>92</v>
      </c>
    </row>
    <row r="204" spans="1:7" outlineLevel="1">
      <c r="A204" s="11">
        <v>35</v>
      </c>
      <c r="B204" s="15" t="s">
        <v>318</v>
      </c>
      <c r="C204" s="13">
        <f>317.55+170.94+25</f>
        <v>513.49</v>
      </c>
      <c r="D204" s="11" t="s">
        <v>36</v>
      </c>
      <c r="E204" s="14"/>
      <c r="F204" s="13">
        <f t="shared" si="13"/>
        <v>0</v>
      </c>
      <c r="G204" s="10" t="s">
        <v>202</v>
      </c>
    </row>
    <row r="205" spans="1:7" outlineLevel="1">
      <c r="A205" s="11">
        <v>36</v>
      </c>
      <c r="B205" s="15" t="s">
        <v>319</v>
      </c>
      <c r="C205" s="13">
        <v>10</v>
      </c>
      <c r="D205" s="11" t="s">
        <v>36</v>
      </c>
      <c r="E205" s="14"/>
      <c r="F205" s="13">
        <f t="shared" si="13"/>
        <v>0</v>
      </c>
      <c r="G205" s="10" t="s">
        <v>202</v>
      </c>
    </row>
    <row r="206" spans="1:7" outlineLevel="1">
      <c r="A206" s="11">
        <v>37</v>
      </c>
      <c r="B206" s="15" t="s">
        <v>93</v>
      </c>
      <c r="C206" s="13">
        <v>14.08</v>
      </c>
      <c r="D206" s="11" t="s">
        <v>36</v>
      </c>
      <c r="E206" s="14"/>
      <c r="F206" s="13">
        <f t="shared" si="13"/>
        <v>0</v>
      </c>
      <c r="G206" s="15" t="s">
        <v>95</v>
      </c>
    </row>
    <row r="207" spans="1:7" outlineLevel="1">
      <c r="A207" s="11">
        <v>38</v>
      </c>
      <c r="B207" s="15" t="s">
        <v>96</v>
      </c>
      <c r="C207" s="13">
        <v>14.08</v>
      </c>
      <c r="D207" s="11" t="s">
        <v>36</v>
      </c>
      <c r="E207" s="14"/>
      <c r="F207" s="13">
        <f t="shared" si="13"/>
        <v>0</v>
      </c>
      <c r="G207" s="15" t="s">
        <v>97</v>
      </c>
    </row>
    <row r="208" spans="1:7">
      <c r="A208" s="34" t="s">
        <v>320</v>
      </c>
      <c r="B208" s="34"/>
      <c r="C208" s="34"/>
      <c r="D208" s="34"/>
      <c r="E208" s="9"/>
      <c r="F208" s="32">
        <f>SUM(F209:F221)</f>
        <v>0</v>
      </c>
      <c r="G208" s="10"/>
    </row>
    <row r="209" spans="1:7" ht="42" outlineLevel="1">
      <c r="A209" s="11">
        <v>1</v>
      </c>
      <c r="B209" s="15" t="s">
        <v>236</v>
      </c>
      <c r="C209" s="13">
        <v>1</v>
      </c>
      <c r="D209" s="11" t="s">
        <v>10</v>
      </c>
      <c r="E209" s="14"/>
      <c r="F209" s="13">
        <f>C209*E209</f>
        <v>0</v>
      </c>
      <c r="G209" s="10" t="s">
        <v>321</v>
      </c>
    </row>
    <row r="210" spans="1:7" ht="42" outlineLevel="1">
      <c r="A210" s="11">
        <v>2</v>
      </c>
      <c r="B210" s="15" t="s">
        <v>322</v>
      </c>
      <c r="C210" s="13">
        <v>1</v>
      </c>
      <c r="D210" s="11" t="s">
        <v>15</v>
      </c>
      <c r="E210" s="14"/>
      <c r="F210" s="13">
        <f t="shared" ref="F210:F221" si="14">C210*E210</f>
        <v>0</v>
      </c>
      <c r="G210" s="10" t="s">
        <v>323</v>
      </c>
    </row>
    <row r="211" spans="1:7" ht="56" outlineLevel="1">
      <c r="A211" s="11">
        <v>3</v>
      </c>
      <c r="B211" s="15" t="s">
        <v>324</v>
      </c>
      <c r="C211" s="13">
        <v>17</v>
      </c>
      <c r="D211" s="11" t="s">
        <v>10</v>
      </c>
      <c r="E211" s="14"/>
      <c r="F211" s="13">
        <f t="shared" si="14"/>
        <v>0</v>
      </c>
      <c r="G211" s="10" t="s">
        <v>325</v>
      </c>
    </row>
    <row r="212" spans="1:7" ht="28" outlineLevel="1">
      <c r="A212" s="11">
        <v>4</v>
      </c>
      <c r="B212" s="15" t="s">
        <v>326</v>
      </c>
      <c r="C212" s="13">
        <v>15</v>
      </c>
      <c r="D212" s="11" t="s">
        <v>10</v>
      </c>
      <c r="E212" s="14"/>
      <c r="F212" s="13">
        <f t="shared" si="14"/>
        <v>0</v>
      </c>
      <c r="G212" s="10" t="s">
        <v>327</v>
      </c>
    </row>
    <row r="213" spans="1:7" ht="409.5" outlineLevel="1">
      <c r="A213" s="11">
        <v>5</v>
      </c>
      <c r="B213" s="15" t="s">
        <v>328</v>
      </c>
      <c r="C213" s="13">
        <v>17</v>
      </c>
      <c r="D213" s="11" t="s">
        <v>10</v>
      </c>
      <c r="E213" s="14"/>
      <c r="F213" s="13">
        <f t="shared" si="14"/>
        <v>0</v>
      </c>
      <c r="G213" s="10" t="s">
        <v>454</v>
      </c>
    </row>
    <row r="214" spans="1:7" ht="140" outlineLevel="1">
      <c r="A214" s="11">
        <v>6</v>
      </c>
      <c r="B214" s="15" t="s">
        <v>329</v>
      </c>
      <c r="C214" s="13">
        <v>17</v>
      </c>
      <c r="D214" s="11" t="s">
        <v>10</v>
      </c>
      <c r="E214" s="14"/>
      <c r="F214" s="13">
        <f t="shared" si="14"/>
        <v>0</v>
      </c>
      <c r="G214" s="10" t="s">
        <v>330</v>
      </c>
    </row>
    <row r="215" spans="1:7" outlineLevel="1">
      <c r="A215" s="11">
        <v>7</v>
      </c>
      <c r="B215" s="15" t="s">
        <v>331</v>
      </c>
      <c r="C215" s="13">
        <v>17</v>
      </c>
      <c r="D215" s="11" t="s">
        <v>71</v>
      </c>
      <c r="E215" s="14"/>
      <c r="F215" s="13">
        <f t="shared" si="14"/>
        <v>0</v>
      </c>
      <c r="G215" s="10" t="s">
        <v>332</v>
      </c>
    </row>
    <row r="216" spans="1:7" ht="28" outlineLevel="1">
      <c r="A216" s="11">
        <v>8</v>
      </c>
      <c r="B216" s="15" t="s">
        <v>333</v>
      </c>
      <c r="C216" s="13">
        <v>976.56</v>
      </c>
      <c r="D216" s="11" t="s">
        <v>36</v>
      </c>
      <c r="E216" s="14"/>
      <c r="F216" s="13">
        <f t="shared" si="14"/>
        <v>0</v>
      </c>
      <c r="G216" s="10" t="s">
        <v>92</v>
      </c>
    </row>
    <row r="217" spans="1:7" outlineLevel="1">
      <c r="A217" s="11">
        <v>9</v>
      </c>
      <c r="B217" s="15" t="s">
        <v>334</v>
      </c>
      <c r="C217" s="13">
        <v>976.56</v>
      </c>
      <c r="D217" s="11" t="s">
        <v>36</v>
      </c>
      <c r="E217" s="14"/>
      <c r="F217" s="13">
        <f t="shared" si="14"/>
        <v>0</v>
      </c>
      <c r="G217" s="10" t="s">
        <v>50</v>
      </c>
    </row>
    <row r="218" spans="1:7" outlineLevel="1">
      <c r="A218" s="11">
        <v>10</v>
      </c>
      <c r="B218" s="15" t="s">
        <v>335</v>
      </c>
      <c r="C218" s="13">
        <f>1*12</f>
        <v>12</v>
      </c>
      <c r="D218" s="11" t="s">
        <v>36</v>
      </c>
      <c r="E218" s="14"/>
      <c r="F218" s="13">
        <f t="shared" si="14"/>
        <v>0</v>
      </c>
      <c r="G218" s="10" t="s">
        <v>50</v>
      </c>
    </row>
    <row r="219" spans="1:7" outlineLevel="1">
      <c r="A219" s="11">
        <v>11</v>
      </c>
      <c r="B219" s="15" t="s">
        <v>336</v>
      </c>
      <c r="C219" s="13">
        <f>(28*2+19*2+23+17)*2*3</f>
        <v>804</v>
      </c>
      <c r="D219" s="11" t="s">
        <v>36</v>
      </c>
      <c r="E219" s="14"/>
      <c r="F219" s="13">
        <f t="shared" si="14"/>
        <v>0</v>
      </c>
      <c r="G219" s="10" t="s">
        <v>50</v>
      </c>
    </row>
    <row r="220" spans="1:7" outlineLevel="1">
      <c r="A220" s="11">
        <v>12</v>
      </c>
      <c r="B220" s="15" t="s">
        <v>337</v>
      </c>
      <c r="C220" s="13">
        <f>3*12</f>
        <v>36</v>
      </c>
      <c r="D220" s="11" t="s">
        <v>36</v>
      </c>
      <c r="E220" s="14"/>
      <c r="F220" s="13">
        <f t="shared" si="14"/>
        <v>0</v>
      </c>
      <c r="G220" s="10" t="s">
        <v>50</v>
      </c>
    </row>
    <row r="221" spans="1:7" outlineLevel="1">
      <c r="A221" s="11">
        <v>13</v>
      </c>
      <c r="B221" s="15" t="s">
        <v>338</v>
      </c>
      <c r="C221" s="13">
        <f>900</f>
        <v>900</v>
      </c>
      <c r="D221" s="11" t="s">
        <v>36</v>
      </c>
      <c r="E221" s="14"/>
      <c r="F221" s="13">
        <f t="shared" si="14"/>
        <v>0</v>
      </c>
      <c r="G221" s="10" t="s">
        <v>50</v>
      </c>
    </row>
    <row r="222" spans="1:7">
      <c r="A222" s="34" t="s">
        <v>339</v>
      </c>
      <c r="B222" s="34"/>
      <c r="C222" s="34"/>
      <c r="D222" s="34"/>
      <c r="E222" s="9"/>
      <c r="F222" s="32">
        <f>SUM(F223:F239)</f>
        <v>0</v>
      </c>
      <c r="G222" s="10"/>
    </row>
    <row r="223" spans="1:7" outlineLevel="1">
      <c r="A223" s="11">
        <v>1</v>
      </c>
      <c r="B223" s="15" t="s">
        <v>340</v>
      </c>
      <c r="C223" s="13">
        <v>10</v>
      </c>
      <c r="D223" s="11" t="s">
        <v>10</v>
      </c>
      <c r="E223" s="14"/>
      <c r="F223" s="13">
        <f>C223*E223</f>
        <v>0</v>
      </c>
      <c r="G223" s="15" t="s">
        <v>341</v>
      </c>
    </row>
    <row r="224" spans="1:7" outlineLevel="1">
      <c r="A224" s="11">
        <v>2</v>
      </c>
      <c r="B224" s="15" t="s">
        <v>342</v>
      </c>
      <c r="C224" s="13">
        <v>10</v>
      </c>
      <c r="D224" s="11" t="s">
        <v>10</v>
      </c>
      <c r="E224" s="14"/>
      <c r="F224" s="13">
        <f t="shared" ref="F224:F239" si="15">C224*E224</f>
        <v>0</v>
      </c>
      <c r="G224" s="15"/>
    </row>
    <row r="225" spans="1:7" ht="98" outlineLevel="1">
      <c r="A225" s="11">
        <v>3</v>
      </c>
      <c r="B225" s="15" t="s">
        <v>343</v>
      </c>
      <c r="C225" s="13">
        <v>1</v>
      </c>
      <c r="D225" s="11" t="s">
        <v>10</v>
      </c>
      <c r="E225" s="14"/>
      <c r="F225" s="13">
        <f t="shared" si="15"/>
        <v>0</v>
      </c>
      <c r="G225" s="15" t="s">
        <v>344</v>
      </c>
    </row>
    <row r="226" spans="1:7" ht="98" outlineLevel="1">
      <c r="A226" s="11">
        <v>4</v>
      </c>
      <c r="B226" s="15" t="s">
        <v>345</v>
      </c>
      <c r="C226" s="13">
        <v>1</v>
      </c>
      <c r="D226" s="11" t="s">
        <v>10</v>
      </c>
      <c r="E226" s="14"/>
      <c r="F226" s="13">
        <f t="shared" si="15"/>
        <v>0</v>
      </c>
      <c r="G226" s="15" t="s">
        <v>455</v>
      </c>
    </row>
    <row r="227" spans="1:7" ht="56" outlineLevel="1">
      <c r="A227" s="11">
        <v>5</v>
      </c>
      <c r="B227" s="15" t="s">
        <v>346</v>
      </c>
      <c r="C227" s="13">
        <v>1</v>
      </c>
      <c r="D227" s="11" t="s">
        <v>10</v>
      </c>
      <c r="E227" s="14"/>
      <c r="F227" s="13">
        <f t="shared" si="15"/>
        <v>0</v>
      </c>
      <c r="G227" s="15" t="s">
        <v>347</v>
      </c>
    </row>
    <row r="228" spans="1:7" ht="28" outlineLevel="1">
      <c r="A228" s="11">
        <v>6</v>
      </c>
      <c r="B228" s="15" t="s">
        <v>348</v>
      </c>
      <c r="C228" s="13">
        <v>1</v>
      </c>
      <c r="D228" s="11" t="s">
        <v>10</v>
      </c>
      <c r="E228" s="14"/>
      <c r="F228" s="13">
        <f t="shared" si="15"/>
        <v>0</v>
      </c>
      <c r="G228" s="15" t="s">
        <v>349</v>
      </c>
    </row>
    <row r="229" spans="1:7" ht="140" outlineLevel="1">
      <c r="A229" s="11">
        <v>7</v>
      </c>
      <c r="B229" s="15" t="s">
        <v>350</v>
      </c>
      <c r="C229" s="13">
        <v>1</v>
      </c>
      <c r="D229" s="11" t="s">
        <v>10</v>
      </c>
      <c r="E229" s="14"/>
      <c r="F229" s="13">
        <f t="shared" si="15"/>
        <v>0</v>
      </c>
      <c r="G229" s="15" t="s">
        <v>351</v>
      </c>
    </row>
    <row r="230" spans="1:7" ht="84" outlineLevel="1">
      <c r="A230" s="11">
        <v>8</v>
      </c>
      <c r="B230" s="15" t="s">
        <v>352</v>
      </c>
      <c r="C230" s="13">
        <v>1</v>
      </c>
      <c r="D230" s="11" t="s">
        <v>10</v>
      </c>
      <c r="E230" s="14"/>
      <c r="F230" s="13">
        <f t="shared" si="15"/>
        <v>0</v>
      </c>
      <c r="G230" s="15" t="s">
        <v>459</v>
      </c>
    </row>
    <row r="231" spans="1:7" ht="140" outlineLevel="1">
      <c r="A231" s="11">
        <v>9</v>
      </c>
      <c r="B231" s="15" t="s">
        <v>353</v>
      </c>
      <c r="C231" s="13">
        <v>1</v>
      </c>
      <c r="D231" s="11" t="s">
        <v>10</v>
      </c>
      <c r="E231" s="14"/>
      <c r="F231" s="13">
        <f t="shared" si="15"/>
        <v>0</v>
      </c>
      <c r="G231" s="15" t="s">
        <v>458</v>
      </c>
    </row>
    <row r="232" spans="1:7" ht="154" outlineLevel="1">
      <c r="A232" s="11">
        <v>10</v>
      </c>
      <c r="B232" s="15" t="s">
        <v>354</v>
      </c>
      <c r="C232" s="13">
        <v>2</v>
      </c>
      <c r="D232" s="11" t="s">
        <v>10</v>
      </c>
      <c r="E232" s="14"/>
      <c r="F232" s="13">
        <f t="shared" si="15"/>
        <v>0</v>
      </c>
      <c r="G232" s="15" t="s">
        <v>457</v>
      </c>
    </row>
    <row r="233" spans="1:7" ht="196" outlineLevel="1">
      <c r="A233" s="11">
        <v>11</v>
      </c>
      <c r="B233" s="15" t="s">
        <v>355</v>
      </c>
      <c r="C233" s="13">
        <v>1</v>
      </c>
      <c r="D233" s="11" t="s">
        <v>10</v>
      </c>
      <c r="E233" s="14"/>
      <c r="F233" s="13">
        <f t="shared" si="15"/>
        <v>0</v>
      </c>
      <c r="G233" s="15" t="s">
        <v>356</v>
      </c>
    </row>
    <row r="234" spans="1:7" ht="280" outlineLevel="1">
      <c r="A234" s="11">
        <v>12</v>
      </c>
      <c r="B234" s="15" t="s">
        <v>357</v>
      </c>
      <c r="C234" s="13">
        <v>1</v>
      </c>
      <c r="D234" s="11" t="s">
        <v>10</v>
      </c>
      <c r="E234" s="14"/>
      <c r="F234" s="13">
        <f t="shared" si="15"/>
        <v>0</v>
      </c>
      <c r="G234" s="15" t="s">
        <v>456</v>
      </c>
    </row>
    <row r="235" spans="1:7" ht="28" outlineLevel="1">
      <c r="A235" s="11">
        <v>13</v>
      </c>
      <c r="B235" s="15" t="s">
        <v>333</v>
      </c>
      <c r="C235" s="13">
        <v>112.62</v>
      </c>
      <c r="D235" s="11" t="s">
        <v>36</v>
      </c>
      <c r="E235" s="14"/>
      <c r="F235" s="13">
        <f t="shared" si="15"/>
        <v>0</v>
      </c>
      <c r="G235" s="15" t="s">
        <v>92</v>
      </c>
    </row>
    <row r="236" spans="1:7" outlineLevel="1">
      <c r="A236" s="11">
        <v>14</v>
      </c>
      <c r="B236" s="15" t="s">
        <v>134</v>
      </c>
      <c r="C236" s="13">
        <v>200</v>
      </c>
      <c r="D236" s="11" t="s">
        <v>36</v>
      </c>
      <c r="E236" s="14"/>
      <c r="F236" s="13">
        <f t="shared" si="15"/>
        <v>0</v>
      </c>
      <c r="G236" s="15"/>
    </row>
    <row r="237" spans="1:7" outlineLevel="1">
      <c r="A237" s="11">
        <v>15</v>
      </c>
      <c r="B237" s="15" t="s">
        <v>358</v>
      </c>
      <c r="C237" s="13">
        <f>591+170.94+25</f>
        <v>786.94</v>
      </c>
      <c r="D237" s="11" t="s">
        <v>36</v>
      </c>
      <c r="E237" s="14"/>
      <c r="F237" s="13">
        <f t="shared" si="15"/>
        <v>0</v>
      </c>
      <c r="G237" s="15"/>
    </row>
    <row r="238" spans="1:7" outlineLevel="1">
      <c r="A238" s="11">
        <v>16</v>
      </c>
      <c r="B238" s="15" t="s">
        <v>93</v>
      </c>
      <c r="C238" s="13">
        <v>55.86</v>
      </c>
      <c r="D238" s="11" t="s">
        <v>36</v>
      </c>
      <c r="E238" s="14"/>
      <c r="F238" s="13">
        <f t="shared" si="15"/>
        <v>0</v>
      </c>
      <c r="G238" s="15" t="s">
        <v>95</v>
      </c>
    </row>
    <row r="239" spans="1:7" outlineLevel="1">
      <c r="A239" s="11">
        <v>17</v>
      </c>
      <c r="B239" s="15" t="s">
        <v>96</v>
      </c>
      <c r="C239" s="13">
        <v>55.86</v>
      </c>
      <c r="D239" s="11" t="s">
        <v>36</v>
      </c>
      <c r="E239" s="14"/>
      <c r="F239" s="13">
        <f t="shared" si="15"/>
        <v>0</v>
      </c>
      <c r="G239" s="15" t="s">
        <v>97</v>
      </c>
    </row>
    <row r="240" spans="1:7">
      <c r="A240" s="34" t="s">
        <v>359</v>
      </c>
      <c r="B240" s="34"/>
      <c r="C240" s="34"/>
      <c r="D240" s="34"/>
      <c r="E240" s="9"/>
      <c r="F240" s="32">
        <f>SUM(F241:F247)</f>
        <v>0</v>
      </c>
      <c r="G240" s="10"/>
    </row>
    <row r="241" spans="1:7" outlineLevel="1">
      <c r="A241" s="11">
        <v>1</v>
      </c>
      <c r="B241" s="15" t="s">
        <v>360</v>
      </c>
      <c r="C241" s="13">
        <v>642.20000000000005</v>
      </c>
      <c r="D241" s="11" t="s">
        <v>36</v>
      </c>
      <c r="E241" s="14"/>
      <c r="F241" s="13">
        <f>C241*E241</f>
        <v>0</v>
      </c>
      <c r="G241" s="15"/>
    </row>
    <row r="242" spans="1:7" ht="28" outlineLevel="1">
      <c r="A242" s="11">
        <v>2</v>
      </c>
      <c r="B242" s="15" t="s">
        <v>361</v>
      </c>
      <c r="C242" s="13">
        <v>340.35</v>
      </c>
      <c r="D242" s="11" t="s">
        <v>36</v>
      </c>
      <c r="E242" s="14"/>
      <c r="F242" s="13">
        <f t="shared" ref="F242:F247" si="16">C242*E242</f>
        <v>0</v>
      </c>
      <c r="G242" s="15"/>
    </row>
    <row r="243" spans="1:7" outlineLevel="1">
      <c r="A243" s="11">
        <v>3</v>
      </c>
      <c r="B243" s="15" t="s">
        <v>362</v>
      </c>
      <c r="C243" s="13">
        <v>7.26</v>
      </c>
      <c r="D243" s="11" t="s">
        <v>36</v>
      </c>
      <c r="E243" s="14"/>
      <c r="F243" s="13">
        <f t="shared" si="16"/>
        <v>0</v>
      </c>
      <c r="G243" s="15"/>
    </row>
    <row r="244" spans="1:7" ht="28" outlineLevel="1">
      <c r="A244" s="11">
        <v>4</v>
      </c>
      <c r="B244" s="15" t="s">
        <v>363</v>
      </c>
      <c r="C244" s="13">
        <f>1005.7-50</f>
        <v>955.7</v>
      </c>
      <c r="D244" s="11" t="s">
        <v>36</v>
      </c>
      <c r="E244" s="14"/>
      <c r="F244" s="13">
        <f t="shared" si="16"/>
        <v>0</v>
      </c>
      <c r="G244" s="15"/>
    </row>
    <row r="245" spans="1:7" ht="28" outlineLevel="1">
      <c r="A245" s="11">
        <v>5</v>
      </c>
      <c r="B245" s="15" t="s">
        <v>364</v>
      </c>
      <c r="C245" s="13">
        <v>18</v>
      </c>
      <c r="D245" s="11" t="s">
        <v>71</v>
      </c>
      <c r="E245" s="14"/>
      <c r="F245" s="13">
        <f t="shared" si="16"/>
        <v>0</v>
      </c>
      <c r="G245" s="15" t="s">
        <v>365</v>
      </c>
    </row>
    <row r="246" spans="1:7" outlineLevel="1">
      <c r="A246" s="11">
        <v>6</v>
      </c>
      <c r="B246" s="15" t="s">
        <v>93</v>
      </c>
      <c r="C246" s="13">
        <v>311.56</v>
      </c>
      <c r="D246" s="11" t="s">
        <v>36</v>
      </c>
      <c r="E246" s="14"/>
      <c r="F246" s="13">
        <f t="shared" si="16"/>
        <v>0</v>
      </c>
      <c r="G246" s="15"/>
    </row>
    <row r="247" spans="1:7" outlineLevel="1">
      <c r="A247" s="11">
        <v>7</v>
      </c>
      <c r="B247" s="15" t="s">
        <v>96</v>
      </c>
      <c r="C247" s="13">
        <v>311.56</v>
      </c>
      <c r="D247" s="11" t="s">
        <v>36</v>
      </c>
      <c r="E247" s="14"/>
      <c r="F247" s="13">
        <f t="shared" si="16"/>
        <v>0</v>
      </c>
      <c r="G247" s="15"/>
    </row>
    <row r="248" spans="1:7">
      <c r="A248" s="34" t="s">
        <v>366</v>
      </c>
      <c r="B248" s="34"/>
      <c r="C248" s="34"/>
      <c r="D248" s="34"/>
      <c r="E248" s="9"/>
      <c r="F248" s="32">
        <f>SUM(F249:F252)</f>
        <v>0</v>
      </c>
      <c r="G248" s="10"/>
    </row>
    <row r="249" spans="1:7" outlineLevel="1">
      <c r="A249" s="11">
        <v>1</v>
      </c>
      <c r="B249" s="15" t="s">
        <v>367</v>
      </c>
      <c r="C249" s="13">
        <v>2</v>
      </c>
      <c r="D249" s="11" t="s">
        <v>71</v>
      </c>
      <c r="E249" s="14"/>
      <c r="F249" s="13">
        <f>C249*E249</f>
        <v>0</v>
      </c>
      <c r="G249" s="15"/>
    </row>
    <row r="250" spans="1:7" outlineLevel="1">
      <c r="A250" s="11">
        <v>2</v>
      </c>
      <c r="B250" s="15" t="s">
        <v>368</v>
      </c>
      <c r="C250" s="13">
        <v>22</v>
      </c>
      <c r="D250" s="11" t="s">
        <v>71</v>
      </c>
      <c r="E250" s="14"/>
      <c r="F250" s="13">
        <f>C250*E250</f>
        <v>0</v>
      </c>
      <c r="G250" s="15"/>
    </row>
    <row r="251" spans="1:7" outlineLevel="1">
      <c r="A251" s="11">
        <v>3</v>
      </c>
      <c r="B251" s="15" t="s">
        <v>369</v>
      </c>
      <c r="C251" s="13">
        <v>362.86</v>
      </c>
      <c r="D251" s="11" t="s">
        <v>36</v>
      </c>
      <c r="E251" s="14"/>
      <c r="F251" s="13">
        <f>C251*E251</f>
        <v>0</v>
      </c>
      <c r="G251" s="15"/>
    </row>
    <row r="252" spans="1:7" outlineLevel="1">
      <c r="A252" s="11">
        <v>4</v>
      </c>
      <c r="B252" s="15" t="s">
        <v>56</v>
      </c>
      <c r="C252" s="13">
        <v>30</v>
      </c>
      <c r="D252" s="11" t="s">
        <v>36</v>
      </c>
      <c r="E252" s="14"/>
      <c r="F252" s="13">
        <f>C252*E252</f>
        <v>0</v>
      </c>
      <c r="G252" s="15"/>
    </row>
    <row r="253" spans="1:7">
      <c r="A253" s="34" t="s">
        <v>370</v>
      </c>
      <c r="B253" s="34"/>
      <c r="C253" s="34"/>
      <c r="D253" s="34"/>
      <c r="E253" s="14"/>
      <c r="F253" s="32">
        <f>SUM(F254)</f>
        <v>0</v>
      </c>
      <c r="G253" s="10"/>
    </row>
    <row r="254" spans="1:7" outlineLevel="1">
      <c r="A254" s="11">
        <v>1</v>
      </c>
      <c r="B254" s="15" t="s">
        <v>134</v>
      </c>
      <c r="C254" s="13">
        <f>161.83+60</f>
        <v>221.83</v>
      </c>
      <c r="D254" s="11" t="s">
        <v>36</v>
      </c>
      <c r="E254" s="14"/>
      <c r="F254" s="13">
        <f>C254*E254</f>
        <v>0</v>
      </c>
      <c r="G254" s="10" t="s">
        <v>50</v>
      </c>
    </row>
    <row r="255" spans="1:7">
      <c r="A255" s="34" t="s">
        <v>371</v>
      </c>
      <c r="B255" s="34"/>
      <c r="C255" s="34"/>
      <c r="D255" s="34"/>
      <c r="E255" s="9"/>
      <c r="F255" s="32">
        <f>SUM(F256:F266)</f>
        <v>0</v>
      </c>
      <c r="G255" s="10"/>
    </row>
    <row r="256" spans="1:7" ht="168" outlineLevel="1">
      <c r="A256" s="11">
        <v>1</v>
      </c>
      <c r="B256" s="15" t="s">
        <v>372</v>
      </c>
      <c r="C256" s="13">
        <v>1</v>
      </c>
      <c r="D256" s="11" t="s">
        <v>15</v>
      </c>
      <c r="E256" s="14"/>
      <c r="F256" s="13">
        <f>C256*E256</f>
        <v>0</v>
      </c>
      <c r="G256" s="16" t="s">
        <v>436</v>
      </c>
    </row>
    <row r="257" spans="1:7" ht="70" outlineLevel="1">
      <c r="A257" s="11">
        <v>2</v>
      </c>
      <c r="B257" s="15" t="s">
        <v>122</v>
      </c>
      <c r="C257" s="13">
        <v>1</v>
      </c>
      <c r="D257" s="11" t="s">
        <v>71</v>
      </c>
      <c r="E257" s="14"/>
      <c r="F257" s="13">
        <f t="shared" ref="F257:F266" si="17">C257*E257</f>
        <v>0</v>
      </c>
      <c r="G257" s="15" t="s">
        <v>460</v>
      </c>
    </row>
    <row r="258" spans="1:7" ht="126" outlineLevel="1">
      <c r="A258" s="11">
        <v>3</v>
      </c>
      <c r="B258" s="15" t="s">
        <v>373</v>
      </c>
      <c r="C258" s="13">
        <v>1</v>
      </c>
      <c r="D258" s="11" t="s">
        <v>71</v>
      </c>
      <c r="E258" s="14"/>
      <c r="F258" s="13">
        <f t="shared" si="17"/>
        <v>0</v>
      </c>
      <c r="G258" s="15" t="s">
        <v>374</v>
      </c>
    </row>
    <row r="259" spans="1:7" outlineLevel="1">
      <c r="A259" s="11">
        <v>4</v>
      </c>
      <c r="B259" s="15" t="s">
        <v>375</v>
      </c>
      <c r="C259" s="13">
        <v>1</v>
      </c>
      <c r="D259" s="11" t="s">
        <v>15</v>
      </c>
      <c r="E259" s="14"/>
      <c r="F259" s="13">
        <f t="shared" si="17"/>
        <v>0</v>
      </c>
      <c r="G259" s="16" t="s">
        <v>430</v>
      </c>
    </row>
    <row r="260" spans="1:7" outlineLevel="1">
      <c r="A260" s="11">
        <v>5</v>
      </c>
      <c r="B260" s="15" t="s">
        <v>376</v>
      </c>
      <c r="C260" s="13">
        <v>1</v>
      </c>
      <c r="D260" s="11" t="s">
        <v>71</v>
      </c>
      <c r="E260" s="14"/>
      <c r="F260" s="13">
        <f t="shared" si="17"/>
        <v>0</v>
      </c>
      <c r="G260" s="15"/>
    </row>
    <row r="261" spans="1:7" ht="28" outlineLevel="1">
      <c r="A261" s="11">
        <v>6</v>
      </c>
      <c r="B261" s="15" t="s">
        <v>377</v>
      </c>
      <c r="C261" s="13">
        <v>1</v>
      </c>
      <c r="D261" s="11" t="s">
        <v>10</v>
      </c>
      <c r="E261" s="14"/>
      <c r="F261" s="13">
        <f t="shared" si="17"/>
        <v>0</v>
      </c>
      <c r="G261" s="15" t="s">
        <v>378</v>
      </c>
    </row>
    <row r="262" spans="1:7" s="22" customFormat="1" outlineLevel="1">
      <c r="A262" s="11">
        <v>7</v>
      </c>
      <c r="B262" s="15" t="s">
        <v>379</v>
      </c>
      <c r="C262" s="13">
        <v>1</v>
      </c>
      <c r="D262" s="11" t="s">
        <v>10</v>
      </c>
      <c r="E262" s="14"/>
      <c r="F262" s="13">
        <f t="shared" si="17"/>
        <v>0</v>
      </c>
      <c r="G262" s="15"/>
    </row>
    <row r="263" spans="1:7" outlineLevel="1">
      <c r="A263" s="11">
        <v>8</v>
      </c>
      <c r="B263" s="15" t="s">
        <v>134</v>
      </c>
      <c r="C263" s="13">
        <v>443.25</v>
      </c>
      <c r="D263" s="11" t="s">
        <v>36</v>
      </c>
      <c r="E263" s="14"/>
      <c r="F263" s="13">
        <f t="shared" si="17"/>
        <v>0</v>
      </c>
      <c r="G263" s="10" t="s">
        <v>50</v>
      </c>
    </row>
    <row r="264" spans="1:7" customFormat="1" outlineLevel="1">
      <c r="A264" s="11">
        <v>9</v>
      </c>
      <c r="B264" s="15" t="s">
        <v>135</v>
      </c>
      <c r="C264" s="13">
        <v>3</v>
      </c>
      <c r="D264" s="11" t="s">
        <v>36</v>
      </c>
      <c r="E264" s="14"/>
      <c r="F264" s="13">
        <f t="shared" si="17"/>
        <v>0</v>
      </c>
      <c r="G264" s="10" t="s">
        <v>50</v>
      </c>
    </row>
    <row r="265" spans="1:7" customFormat="1" outlineLevel="1">
      <c r="A265" s="11">
        <v>10</v>
      </c>
      <c r="B265" s="15" t="s">
        <v>136</v>
      </c>
      <c r="C265" s="13">
        <v>3</v>
      </c>
      <c r="D265" s="11" t="s">
        <v>36</v>
      </c>
      <c r="E265" s="14"/>
      <c r="F265" s="13">
        <f t="shared" si="17"/>
        <v>0</v>
      </c>
      <c r="G265" s="10" t="s">
        <v>50</v>
      </c>
    </row>
    <row r="266" spans="1:7" outlineLevel="1">
      <c r="A266" s="11">
        <v>11</v>
      </c>
      <c r="B266" s="15" t="s">
        <v>380</v>
      </c>
      <c r="C266" s="13">
        <v>6</v>
      </c>
      <c r="D266" s="11" t="s">
        <v>36</v>
      </c>
      <c r="E266" s="14"/>
      <c r="F266" s="13">
        <f t="shared" si="17"/>
        <v>0</v>
      </c>
      <c r="G266" s="10" t="s">
        <v>381</v>
      </c>
    </row>
    <row r="267" spans="1:7">
      <c r="A267" s="29" t="s">
        <v>439</v>
      </c>
      <c r="B267" s="37" t="s">
        <v>438</v>
      </c>
      <c r="C267" s="38"/>
      <c r="D267" s="30"/>
      <c r="E267" s="30"/>
      <c r="F267" s="32">
        <f>F3+F33+F66+F91+F123+F129+F132+F169+F208+F222+F240+F248+F253+F255</f>
        <v>0</v>
      </c>
      <c r="G267" s="15"/>
    </row>
    <row r="268" spans="1:7">
      <c r="A268" s="29" t="s">
        <v>440</v>
      </c>
      <c r="B268" s="37" t="s">
        <v>437</v>
      </c>
      <c r="C268" s="38"/>
      <c r="D268" s="30"/>
      <c r="E268" s="30"/>
      <c r="F268" s="32">
        <v>0</v>
      </c>
      <c r="G268" s="15"/>
    </row>
    <row r="269" spans="1:7">
      <c r="A269" s="29" t="s">
        <v>441</v>
      </c>
      <c r="B269" s="37" t="s">
        <v>444</v>
      </c>
      <c r="C269" s="38"/>
      <c r="D269" s="35" t="s">
        <v>446</v>
      </c>
      <c r="E269" s="36"/>
      <c r="F269" s="32">
        <f>F267*1.13</f>
        <v>0</v>
      </c>
      <c r="G269" s="15"/>
    </row>
    <row r="270" spans="1:7">
      <c r="A270" s="29" t="s">
        <v>442</v>
      </c>
      <c r="B270" s="37" t="s">
        <v>445</v>
      </c>
      <c r="C270" s="38"/>
      <c r="D270" s="35" t="s">
        <v>447</v>
      </c>
      <c r="E270" s="36"/>
      <c r="F270" s="32">
        <f>F268*1.06</f>
        <v>0</v>
      </c>
      <c r="G270" s="23"/>
    </row>
    <row r="271" spans="1:7">
      <c r="A271" s="29" t="s">
        <v>443</v>
      </c>
      <c r="B271" s="37" t="s">
        <v>435</v>
      </c>
      <c r="C271" s="38"/>
      <c r="D271" s="35" t="s">
        <v>448</v>
      </c>
      <c r="E271" s="36"/>
      <c r="F271" s="32">
        <f>F269+F270</f>
        <v>0</v>
      </c>
      <c r="G271" s="23"/>
    </row>
  </sheetData>
  <autoFilter ref="A2:G271"/>
  <mergeCells count="37">
    <mergeCell ref="D271:E271"/>
    <mergeCell ref="A240:D240"/>
    <mergeCell ref="A248:D248"/>
    <mergeCell ref="A253:D253"/>
    <mergeCell ref="A255:D255"/>
    <mergeCell ref="B267:C267"/>
    <mergeCell ref="B268:C268"/>
    <mergeCell ref="B269:C269"/>
    <mergeCell ref="B270:C270"/>
    <mergeCell ref="B271:C271"/>
    <mergeCell ref="D269:E269"/>
    <mergeCell ref="D270:E270"/>
    <mergeCell ref="A142:D142"/>
    <mergeCell ref="A147:D147"/>
    <mergeCell ref="A169:D169"/>
    <mergeCell ref="A208:D208"/>
    <mergeCell ref="A222:D222"/>
    <mergeCell ref="A120:D120"/>
    <mergeCell ref="A123:D123"/>
    <mergeCell ref="A129:E129"/>
    <mergeCell ref="A132:D132"/>
    <mergeCell ref="A133:D133"/>
    <mergeCell ref="A67:D67"/>
    <mergeCell ref="A80:D80"/>
    <mergeCell ref="A91:D91"/>
    <mergeCell ref="A92:D92"/>
    <mergeCell ref="A107:D107"/>
    <mergeCell ref="A34:D34"/>
    <mergeCell ref="A41:D41"/>
    <mergeCell ref="A47:D47"/>
    <mergeCell ref="A62:D62"/>
    <mergeCell ref="A66:D66"/>
    <mergeCell ref="A1:G1"/>
    <mergeCell ref="A3:D3"/>
    <mergeCell ref="A4:D4"/>
    <mergeCell ref="A15:D15"/>
    <mergeCell ref="A33:D33"/>
  </mergeCells>
  <phoneticPr fontId="17" type="noConversion"/>
  <printOptions horizontalCentered="1"/>
  <pageMargins left="0.75138888888888899" right="0.75138888888888899" top="0.78680555555555598" bottom="0.78680555555555598" header="0.5" footer="0.5"/>
  <pageSetup paperSize="9" orientation="landscape" r:id="rId1"/>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
  <sheetViews>
    <sheetView tabSelected="1" topLeftCell="A7" workbookViewId="0">
      <selection activeCell="C5" sqref="C5"/>
    </sheetView>
  </sheetViews>
  <sheetFormatPr defaultColWidth="9" defaultRowHeight="14"/>
  <cols>
    <col min="1" max="1" width="4.90625" customWidth="1"/>
    <col min="2" max="2" width="14" customWidth="1"/>
    <col min="3" max="3" width="20.90625" customWidth="1"/>
    <col min="4" max="4" width="43.26953125" customWidth="1"/>
  </cols>
  <sheetData>
    <row r="1" spans="1:4" ht="29.15" customHeight="1">
      <c r="A1" s="39" t="s">
        <v>382</v>
      </c>
      <c r="B1" s="39"/>
      <c r="C1" s="39"/>
      <c r="D1" s="39"/>
    </row>
    <row r="2" spans="1:4" ht="27" customHeight="1">
      <c r="A2" s="1" t="s">
        <v>0</v>
      </c>
      <c r="B2" s="1" t="s">
        <v>383</v>
      </c>
      <c r="C2" s="2" t="s">
        <v>384</v>
      </c>
      <c r="D2" s="1" t="s">
        <v>385</v>
      </c>
    </row>
    <row r="3" spans="1:4" ht="40.5">
      <c r="A3" s="1">
        <v>1</v>
      </c>
      <c r="B3" s="3" t="s">
        <v>1</v>
      </c>
      <c r="C3" s="4" t="s">
        <v>386</v>
      </c>
      <c r="D3" s="3" t="s">
        <v>387</v>
      </c>
    </row>
    <row r="4" spans="1:4" ht="27">
      <c r="A4" s="1">
        <v>2</v>
      </c>
      <c r="B4" s="3" t="s">
        <v>388</v>
      </c>
      <c r="C4" s="4" t="s">
        <v>461</v>
      </c>
      <c r="D4" s="3" t="s">
        <v>389</v>
      </c>
    </row>
    <row r="5" spans="1:4" ht="27">
      <c r="A5" s="1">
        <v>3</v>
      </c>
      <c r="B5" s="3" t="s">
        <v>390</v>
      </c>
      <c r="C5" s="4" t="s">
        <v>391</v>
      </c>
      <c r="D5" s="3" t="s">
        <v>389</v>
      </c>
    </row>
    <row r="6" spans="1:4">
      <c r="A6" s="1">
        <v>4</v>
      </c>
      <c r="B6" s="3" t="s">
        <v>392</v>
      </c>
      <c r="C6" s="4" t="s">
        <v>393</v>
      </c>
      <c r="D6" s="3" t="s">
        <v>389</v>
      </c>
    </row>
    <row r="7" spans="1:4" ht="40.5">
      <c r="A7" s="1">
        <v>5</v>
      </c>
      <c r="B7" s="3" t="s">
        <v>394</v>
      </c>
      <c r="C7" s="4" t="s">
        <v>395</v>
      </c>
      <c r="D7" s="3" t="s">
        <v>396</v>
      </c>
    </row>
    <row r="8" spans="1:4">
      <c r="A8" s="1">
        <v>6</v>
      </c>
      <c r="B8" s="3" t="s">
        <v>199</v>
      </c>
      <c r="C8" s="4" t="s">
        <v>397</v>
      </c>
      <c r="D8" s="3" t="s">
        <v>398</v>
      </c>
    </row>
    <row r="9" spans="1:4">
      <c r="A9" s="1">
        <v>7</v>
      </c>
      <c r="B9" s="3" t="s">
        <v>399</v>
      </c>
      <c r="C9" s="4" t="s">
        <v>400</v>
      </c>
      <c r="D9" s="3" t="s">
        <v>401</v>
      </c>
    </row>
    <row r="10" spans="1:4" ht="27">
      <c r="A10" s="1">
        <v>8</v>
      </c>
      <c r="B10" s="3" t="s">
        <v>402</v>
      </c>
      <c r="C10" s="4" t="s">
        <v>403</v>
      </c>
      <c r="D10" s="3" t="s">
        <v>404</v>
      </c>
    </row>
    <row r="11" spans="1:4">
      <c r="A11" s="1">
        <v>9</v>
      </c>
      <c r="B11" s="3" t="s">
        <v>405</v>
      </c>
      <c r="C11" s="4" t="s">
        <v>406</v>
      </c>
      <c r="D11" s="3" t="s">
        <v>407</v>
      </c>
    </row>
    <row r="12" spans="1:4">
      <c r="A12" s="1">
        <v>10</v>
      </c>
      <c r="B12" s="3" t="s">
        <v>408</v>
      </c>
      <c r="C12" s="4" t="s">
        <v>409</v>
      </c>
      <c r="D12" s="3" t="s">
        <v>410</v>
      </c>
    </row>
    <row r="13" spans="1:4">
      <c r="A13" s="1">
        <v>11</v>
      </c>
      <c r="B13" s="3" t="s">
        <v>411</v>
      </c>
      <c r="C13" s="4" t="s">
        <v>412</v>
      </c>
      <c r="D13" s="3" t="s">
        <v>413</v>
      </c>
    </row>
    <row r="14" spans="1:4">
      <c r="A14" s="1">
        <v>12</v>
      </c>
      <c r="B14" s="3" t="s">
        <v>414</v>
      </c>
      <c r="C14" s="4" t="s">
        <v>415</v>
      </c>
      <c r="D14" s="3" t="s">
        <v>416</v>
      </c>
    </row>
    <row r="15" spans="1:4" ht="27">
      <c r="A15" s="1">
        <v>13</v>
      </c>
      <c r="B15" s="3" t="s">
        <v>417</v>
      </c>
      <c r="C15" s="4" t="s">
        <v>418</v>
      </c>
      <c r="D15" s="3" t="s">
        <v>416</v>
      </c>
    </row>
    <row r="16" spans="1:4">
      <c r="A16" s="1">
        <v>14</v>
      </c>
      <c r="B16" s="3" t="s">
        <v>419</v>
      </c>
      <c r="C16" s="4" t="s">
        <v>420</v>
      </c>
      <c r="D16" s="3" t="s">
        <v>421</v>
      </c>
    </row>
    <row r="17" spans="1:4">
      <c r="A17" s="1">
        <v>15</v>
      </c>
      <c r="B17" s="3" t="s">
        <v>422</v>
      </c>
      <c r="C17" s="4" t="s">
        <v>423</v>
      </c>
      <c r="D17" s="3" t="s">
        <v>424</v>
      </c>
    </row>
  </sheetData>
  <mergeCells count="1">
    <mergeCell ref="A1:D1"/>
  </mergeCells>
  <phoneticPr fontId="17" type="noConversion"/>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topLeftCell="A127" workbookViewId="0">
      <selection activeCell="C202" sqref="C202"/>
    </sheetView>
  </sheetViews>
  <sheetFormatPr defaultColWidth="9" defaultRowHeight="14"/>
  <sheetData/>
  <phoneticPr fontId="17" type="noConversion"/>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工作表</vt:lpstr>
      </vt:variant>
      <vt:variant>
        <vt:i4>3</vt:i4>
      </vt:variant>
      <vt:variant>
        <vt:lpstr>命名范围</vt:lpstr>
      </vt:variant>
      <vt:variant>
        <vt:i4>1</vt:i4>
      </vt:variant>
    </vt:vector>
  </HeadingPairs>
  <TitlesOfParts>
    <vt:vector size="4" baseType="lpstr">
      <vt:lpstr>设备清单</vt:lpstr>
      <vt:lpstr>参考品牌</vt:lpstr>
      <vt:lpstr>市场价</vt:lpstr>
      <vt:lpstr>设备清单!Print_Area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2024-10-16T08:54:49Z</cp:lastPrinted>
  <dcterms:created xsi:type="dcterms:W3CDTF">2023-03-27T07:46:00Z</dcterms:created>
  <dcterms:modified xsi:type="dcterms:W3CDTF">2024-12-05T06:37:31Z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57F6823B2AD34428A9AB13880D67EC26_13</vt:lpwstr>
  </property>
  <property fmtid="{D5CDD505-2E9C-101B-9397-08002B2CF9AE}" pid="3" name="KSOProductBuildVer">
    <vt:lpwstr>2052-11.8.2.11734</vt:lpwstr>
  </property>
</Properties>
</file>